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9416" windowHeight="90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T34" i="1" l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33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34" i="1"/>
  <c r="O33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M44" i="1" l="1"/>
  <c r="J25" i="1" l="1"/>
  <c r="K25" i="1"/>
  <c r="L25" i="1"/>
  <c r="M25" i="1"/>
  <c r="G25" i="1"/>
  <c r="J6" i="1"/>
  <c r="T18" i="1" l="1"/>
  <c r="T17" i="1"/>
  <c r="T16" i="1"/>
  <c r="S18" i="1"/>
  <c r="S17" i="1"/>
  <c r="S16" i="1"/>
  <c r="R18" i="1"/>
  <c r="R17" i="1"/>
  <c r="R16" i="1"/>
  <c r="Q18" i="1"/>
  <c r="Q17" i="1"/>
  <c r="Q16" i="1"/>
  <c r="P18" i="1"/>
  <c r="P17" i="1"/>
  <c r="P16" i="1"/>
  <c r="O18" i="1"/>
  <c r="O17" i="1"/>
  <c r="O16" i="1"/>
  <c r="N17" i="1"/>
  <c r="N18" i="1"/>
  <c r="N16" i="1"/>
  <c r="M18" i="1"/>
  <c r="M17" i="1"/>
  <c r="M16" i="1"/>
  <c r="M4" i="1"/>
  <c r="N4" i="1" s="1"/>
  <c r="O4" i="1" s="1"/>
  <c r="P4" i="1" s="1"/>
  <c r="Q4" i="1" s="1"/>
  <c r="R4" i="1" s="1"/>
  <c r="S4" i="1" s="1"/>
  <c r="T4" i="1" s="1"/>
  <c r="H23" i="1" l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17" i="1"/>
  <c r="N50" i="1"/>
  <c r="O50" i="1"/>
  <c r="P50" i="1" s="1"/>
  <c r="Q50" i="1" s="1"/>
  <c r="R50" i="1" s="1"/>
  <c r="S50" i="1" s="1"/>
  <c r="T50" i="1" s="1"/>
  <c r="N51" i="1"/>
  <c r="O51" i="1" s="1"/>
  <c r="P51" i="1" s="1"/>
  <c r="Q51" i="1" s="1"/>
  <c r="R51" i="1" s="1"/>
  <c r="S51" i="1" s="1"/>
  <c r="T51" i="1" s="1"/>
  <c r="J32" i="1"/>
  <c r="K32" i="1"/>
  <c r="L32" i="1"/>
  <c r="M32" i="1"/>
  <c r="I32" i="1"/>
  <c r="H32" i="1"/>
  <c r="U18" i="1"/>
  <c r="I22" i="1"/>
  <c r="I23" i="1" s="1"/>
  <c r="G6" i="1"/>
  <c r="J22" i="1"/>
  <c r="J23" i="1" s="1"/>
  <c r="G32" i="1"/>
  <c r="D32" i="1"/>
  <c r="C32" i="1"/>
  <c r="B32" i="1"/>
  <c r="D14" i="1"/>
  <c r="C24" i="1"/>
  <c r="C14" i="1"/>
  <c r="C22" i="1" s="1"/>
  <c r="C23" i="1" s="1"/>
  <c r="B14" i="1"/>
  <c r="B25" i="1"/>
  <c r="B22" i="1"/>
  <c r="B23" i="1"/>
  <c r="F32" i="1"/>
  <c r="E32" i="1"/>
  <c r="E25" i="1"/>
  <c r="E22" i="1"/>
  <c r="E23" i="1"/>
  <c r="F6" i="1"/>
  <c r="H6" i="1"/>
  <c r="E6" i="1"/>
  <c r="C6" i="1"/>
  <c r="D6" i="1"/>
  <c r="B6" i="1"/>
  <c r="I6" i="1"/>
  <c r="I25" i="1"/>
  <c r="K5" i="1"/>
  <c r="K6" i="1" s="1"/>
  <c r="H25" i="1"/>
  <c r="F25" i="1"/>
  <c r="F22" i="1"/>
  <c r="F23" i="1"/>
  <c r="H22" i="1"/>
  <c r="G22" i="1"/>
  <c r="G23" i="1"/>
  <c r="D22" i="1"/>
  <c r="D23" i="1" s="1"/>
  <c r="D25" i="1"/>
  <c r="K22" i="1"/>
  <c r="K23" i="1" s="1"/>
  <c r="C25" i="1"/>
  <c r="U32" i="1" l="1"/>
  <c r="T32" i="1"/>
  <c r="O32" i="1"/>
  <c r="N32" i="1"/>
  <c r="R32" i="1"/>
  <c r="Q32" i="1"/>
  <c r="M5" i="1"/>
  <c r="M6" i="1" s="1"/>
  <c r="N5" i="1"/>
  <c r="N6" i="1" s="1"/>
  <c r="L5" i="1"/>
  <c r="L6" i="1" s="1"/>
  <c r="M14" i="1"/>
  <c r="S32" i="1"/>
  <c r="P32" i="1"/>
  <c r="L22" i="1" l="1"/>
  <c r="L23" i="1" s="1"/>
  <c r="O5" i="1"/>
  <c r="N14" i="1"/>
  <c r="M20" i="1"/>
  <c r="M22" i="1" s="1"/>
  <c r="M23" i="1" s="1"/>
  <c r="O6" i="1" l="1"/>
  <c r="P5" i="1"/>
  <c r="P6" i="1" s="1"/>
  <c r="N20" i="1"/>
  <c r="N22" i="1" s="1"/>
  <c r="N23" i="1" s="1"/>
  <c r="N25" i="1"/>
  <c r="O14" i="1"/>
  <c r="Q5" i="1" l="1"/>
  <c r="Q6" i="1" s="1"/>
  <c r="P14" i="1"/>
  <c r="O25" i="1"/>
  <c r="O20" i="1"/>
  <c r="O22" i="1" s="1"/>
  <c r="O23" i="1" s="1"/>
  <c r="R5" i="1" l="1"/>
  <c r="R6" i="1" s="1"/>
  <c r="P20" i="1"/>
  <c r="P22" i="1" s="1"/>
  <c r="P23" i="1" s="1"/>
  <c r="P25" i="1"/>
  <c r="Q14" i="1"/>
  <c r="S5" i="1" l="1"/>
  <c r="S6" i="1" s="1"/>
  <c r="R14" i="1"/>
  <c r="Q20" i="1"/>
  <c r="Q22" i="1" s="1"/>
  <c r="Q23" i="1" s="1"/>
  <c r="Q25" i="1"/>
  <c r="T5" i="1" l="1"/>
  <c r="U4" i="1"/>
  <c r="U5" i="1" s="1"/>
  <c r="U6" i="1" s="1"/>
  <c r="T6" i="1"/>
  <c r="R20" i="1"/>
  <c r="R22" i="1" s="1"/>
  <c r="R23" i="1" s="1"/>
  <c r="R25" i="1"/>
  <c r="S14" i="1"/>
  <c r="U16" i="1" l="1"/>
  <c r="U14" i="1" s="1"/>
  <c r="T14" i="1"/>
  <c r="S25" i="1"/>
  <c r="S20" i="1"/>
  <c r="S22" i="1" s="1"/>
  <c r="S23" i="1" s="1"/>
  <c r="T25" i="1" l="1"/>
  <c r="T20" i="1"/>
  <c r="T22" i="1" s="1"/>
  <c r="T23" i="1" s="1"/>
  <c r="U25" i="1"/>
  <c r="U20" i="1"/>
  <c r="U22" i="1" s="1"/>
  <c r="U23" i="1" s="1"/>
</calcChain>
</file>

<file path=xl/sharedStrings.xml><?xml version="1.0" encoding="utf-8"?>
<sst xmlns="http://schemas.openxmlformats.org/spreadsheetml/2006/main" count="101" uniqueCount="67">
  <si>
    <t>Наименование показателя</t>
  </si>
  <si>
    <r>
      <t>2016</t>
    </r>
    <r>
      <rPr>
        <sz val="11"/>
        <color indexed="8"/>
        <rFont val="Times New Roman"/>
        <family val="1"/>
        <charset val="204"/>
      </rPr>
      <t xml:space="preserve"> год</t>
    </r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</si>
  <si>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</si>
  <si>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</si>
  <si>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</si>
  <si>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</si>
  <si>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</si>
  <si>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</si>
  <si>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</si>
  <si>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</si>
  <si>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</si>
  <si>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</si>
  <si>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</si>
  <si>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Доходы – всего</t>
  </si>
  <si>
    <t>Расходы – всего</t>
  </si>
  <si>
    <t>Дефицит (профицит) – всего</t>
  </si>
  <si>
    <t>1. Доходы – всего</t>
  </si>
  <si>
    <t>в том числе:</t>
  </si>
  <si>
    <t>1.1. Налоговые доходы</t>
  </si>
  <si>
    <t>1.2. Неналоговые доходы</t>
  </si>
  <si>
    <t>2. Расходы – всего</t>
  </si>
  <si>
    <t>в том числе расходы на обслуживание муниципального долга Уржумского муниципального района</t>
  </si>
  <si>
    <t>3. Дефицит (профицит) – всего</t>
  </si>
  <si>
    <t>в % к общему годовому объему доходов бюджета Уржумского муниципального района без учета объема безвозмездных поступлений</t>
  </si>
  <si>
    <t>4. Муниципальный долг Уржумского муниципального района</t>
  </si>
  <si>
    <r>
      <t>4.</t>
    </r>
    <r>
      <rPr>
        <b/>
        <sz val="7"/>
        <color indexed="8"/>
        <rFont val="Times New Roman"/>
        <family val="1"/>
        <charset val="204"/>
      </rPr>
      <t xml:space="preserve">              </t>
    </r>
    <r>
      <rPr>
        <b/>
        <sz val="14"/>
        <color indexed="8"/>
        <rFont val="Times New Roman"/>
        <family val="1"/>
        <charset val="204"/>
      </rPr>
      <t>Показатели финансового обеспечения муниципальных программ Уржумского муниципального района</t>
    </r>
  </si>
  <si>
    <r>
      <t>2016</t>
    </r>
    <r>
      <rPr>
        <sz val="11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год</t>
    </r>
  </si>
  <si>
    <t>1. Программные расходы – всего</t>
  </si>
  <si>
    <t>1.3. Безвозмездные поступления</t>
  </si>
  <si>
    <t>2028    год</t>
  </si>
  <si>
    <t>2029    год</t>
  </si>
  <si>
    <t>2030   год</t>
  </si>
  <si>
    <t>2031   год</t>
  </si>
  <si>
    <t>2032   год</t>
  </si>
  <si>
    <t>2033   год</t>
  </si>
  <si>
    <t>2034   год</t>
  </si>
  <si>
    <t>2035  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</si>
  <si>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</si>
  <si>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</si>
  <si>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</si>
  <si>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</si>
  <si>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</si>
  <si>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</si>
  <si>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</si>
  <si>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</si>
  <si>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r>
      <t>2.</t>
    </r>
    <r>
      <rPr>
        <b/>
        <sz val="7"/>
        <color indexed="8"/>
        <rFont val="Times New Roman"/>
        <family val="1"/>
        <charset val="204"/>
      </rPr>
      <t xml:space="preserve">    </t>
    </r>
    <r>
      <rPr>
        <b/>
        <sz val="14"/>
        <color indexed="8"/>
        <rFont val="Times New Roman"/>
        <family val="1"/>
        <charset val="204"/>
      </rPr>
      <t xml:space="preserve">Прогноз основных характеристик </t>
    </r>
    <r>
      <rPr>
        <b/>
        <sz val="14"/>
        <color indexed="10"/>
        <rFont val="Times New Roman"/>
        <family val="1"/>
        <charset val="204"/>
      </rPr>
      <t xml:space="preserve">консолидированного </t>
    </r>
    <r>
      <rPr>
        <b/>
        <sz val="14"/>
        <color indexed="8"/>
        <rFont val="Times New Roman"/>
        <family val="1"/>
        <charset val="204"/>
      </rPr>
      <t>бюджета Уржумского муниципального района</t>
    </r>
  </si>
  <si>
    <r>
      <t>3.</t>
    </r>
    <r>
      <rPr>
        <b/>
        <sz val="7"/>
        <color indexed="8"/>
        <rFont val="Times New Roman"/>
        <family val="1"/>
        <charset val="204"/>
      </rPr>
      <t xml:space="preserve">    </t>
    </r>
    <r>
      <rPr>
        <b/>
        <sz val="14"/>
        <color indexed="8"/>
        <rFont val="Times New Roman"/>
        <family val="1"/>
        <charset val="204"/>
      </rPr>
      <t>Прогноз основных характеристик бюджета Уржумского</t>
    </r>
    <r>
      <rPr>
        <b/>
        <sz val="14"/>
        <color indexed="10"/>
        <rFont val="Times New Roman"/>
        <family val="1"/>
        <charset val="204"/>
      </rPr>
      <t xml:space="preserve"> муниципального района</t>
    </r>
  </si>
  <si>
    <r>
      <t xml:space="preserve">1.1. </t>
    </r>
    <r>
      <rPr>
        <sz val="12"/>
        <color indexed="8"/>
        <rFont val="Times New Roman"/>
        <family val="1"/>
        <charset val="204"/>
      </rPr>
      <t>Муниципальная программа  "Управление муниципальными финансами и регулирование межбюджетных отношений"</t>
    </r>
  </si>
  <si>
    <r>
      <t xml:space="preserve">1.2. </t>
    </r>
    <r>
      <rPr>
        <sz val="12"/>
        <color indexed="8"/>
        <rFont val="Times New Roman"/>
        <family val="1"/>
        <charset val="204"/>
      </rPr>
      <t>Муниципальная программа "Функционирование администрации Уржумского муниципального района"</t>
    </r>
  </si>
  <si>
    <r>
      <t xml:space="preserve">1.3. </t>
    </r>
    <r>
      <rPr>
        <sz val="12"/>
        <color indexed="8"/>
        <rFont val="Times New Roman"/>
        <family val="1"/>
        <charset val="204"/>
      </rPr>
      <t>Муниципальная программа "Развитие образования Уржумского муниципального района"</t>
    </r>
  </si>
  <si>
    <t>1.4.    Муниципальная программа "Развитие культуры Уржумского муниципального района Кировской области"</t>
  </si>
  <si>
    <t>1.5     Муниципальная программа "Развитие агропромышленного комплекса Уржумского муниципального района Кировской области"</t>
  </si>
  <si>
    <t>1.6.   Муниципальная программа "Управление муниципальным имуществом и земельными ресурсами муниципального образования Уржумский муниципальный район Кировской области"</t>
  </si>
  <si>
    <t>1.7.   Муниципальная программа "Развитие коммунальной и жилищной инфраструктуры на территории Уржумского муниципального района"</t>
  </si>
  <si>
    <t>1.8.   Муниципальная программа "Развитие строительства и архитектуры в Уржумском муниципальном районе"</t>
  </si>
  <si>
    <t>1.9.   Муниципальная программа "Энергоэффективность и развитие энергетики на территории Уржумского муниципального района"</t>
  </si>
  <si>
    <t>1.10.  Муниципальная программа "Охрана окружающей среды на территории Уржумского муниципального района"</t>
  </si>
  <si>
    <t>1.11.  Муниципальная программа "Поддержка и развитие малого и среднего предпринимательства в Уржумском муниципальном районе Кировской области"</t>
  </si>
  <si>
    <t>1.12. Муниципальная программа "Развитие транспортной системы в Уржумском муниципальном районе Кировской области"</t>
  </si>
  <si>
    <t>1.13. Муниципальная программа "Развитие физической культуры и спорта в Уржумском муниципальном районе Кировской области"</t>
  </si>
  <si>
    <t>1.14. Муниципальная программа "Профилактика правонарушений и преступлений в Уржумском районе Кировской области"</t>
  </si>
  <si>
    <t>1.15. Муниципальная программа "Демографическое развитие Уржумского района Кировской области"</t>
  </si>
  <si>
    <t>____________
 О.В. Бякова</t>
  </si>
  <si>
    <t>1.16. Муниципальная программа "Обеспечение защиты населения и территорий Уржумского муниципального района Кировской области"</t>
  </si>
  <si>
    <t xml:space="preserve">1.18. Муниципальная программа "Формирование законопослушного поведения участников дорожного движения на территории Уржумского муниципального района" </t>
  </si>
  <si>
    <t>1.17. Муниципальная программа "Профилактика терроризма и экстремизма на территории Уржумского муниципального района"</t>
  </si>
  <si>
    <t xml:space="preserve">1.19. Муниципальная программа "Формирование здорового образа жизни среди населения Уржумского муниципального района"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</si>
</sst>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10"/>
      <name val="Times New Roman"/>
      <family val="1"/>
      <charset val="204"/>
    </font>
    <font>
      <b/>
      <sz val="11"/>
      <color indexed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164" fontId="5" fillId="0" borderId="5" xfId="0" applyNumberFormat="1" applyFont="1" applyFill="1" applyBorder="1" applyAlignment="1">
      <alignment vertical="center"/>
    </xf>
    <xf numFmtId="164" fontId="5" fillId="0" borderId="4" xfId="0" applyNumberFormat="1" applyFont="1" applyFill="1" applyBorder="1" applyAlignment="1">
      <alignment vertical="center" wrapText="1"/>
    </xf>
    <xf numFmtId="0" fontId="0" fillId="0" borderId="0" xfId="0" applyFill="1"/>
    <xf numFmtId="164" fontId="0" fillId="0" borderId="0" xfId="0" applyNumberFormat="1" applyFill="1"/>
    <xf numFmtId="164" fontId="5" fillId="0" borderId="6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164" fontId="5" fillId="0" borderId="8" xfId="0" applyNumberFormat="1" applyFont="1" applyFill="1" applyBorder="1" applyAlignment="1">
      <alignment vertical="center" wrapText="1"/>
    </xf>
    <xf numFmtId="164" fontId="5" fillId="0" borderId="6" xfId="0" applyNumberFormat="1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justify" vertical="center" wrapText="1"/>
    </xf>
    <xf numFmtId="1" fontId="5" fillId="0" borderId="5" xfId="0" applyNumberFormat="1" applyFont="1" applyFill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0" fontId="11" fillId="0" borderId="0" xfId="0" applyFont="1" applyFill="1"/>
    <xf numFmtId="0" fontId="5" fillId="0" borderId="6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/>
    </xf>
    <xf numFmtId="0" fontId="4" fillId="0" borderId="11" xfId="0" applyFont="1" applyBorder="1" applyAlignment="1">
      <alignment horizontal="justify" vertical="center" wrapText="1"/>
    </xf>
    <xf numFmtId="0" fontId="5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164" fontId="5" fillId="0" borderId="12" xfId="0" applyNumberFormat="1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vertical="center" wrapText="1"/>
    </xf>
    <xf numFmtId="164" fontId="5" fillId="0" borderId="13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justify" vertical="center" wrapText="1"/>
    </xf>
    <xf numFmtId="1" fontId="5" fillId="0" borderId="10" xfId="0" applyNumberFormat="1" applyFont="1" applyFill="1" applyBorder="1" applyAlignment="1">
      <alignment vertical="center"/>
    </xf>
    <xf numFmtId="1" fontId="5" fillId="0" borderId="6" xfId="0" applyNumberFormat="1" applyFont="1" applyFill="1" applyBorder="1" applyAlignment="1">
      <alignment vertical="center"/>
    </xf>
    <xf numFmtId="1" fontId="5" fillId="0" borderId="13" xfId="0" applyNumberFormat="1" applyFont="1" applyFill="1" applyBorder="1" applyAlignment="1">
      <alignment vertical="center"/>
    </xf>
    <xf numFmtId="1" fontId="5" fillId="0" borderId="8" xfId="0" applyNumberFormat="1" applyFont="1" applyFill="1" applyBorder="1" applyAlignment="1">
      <alignment vertical="center"/>
    </xf>
    <xf numFmtId="1" fontId="5" fillId="0" borderId="12" xfId="0" applyNumberFormat="1" applyFont="1" applyFill="1" applyBorder="1" applyAlignment="1">
      <alignment vertical="center"/>
    </xf>
    <xf numFmtId="1" fontId="5" fillId="0" borderId="11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justify" vertical="center" wrapText="1"/>
    </xf>
    <xf numFmtId="164" fontId="5" fillId="0" borderId="13" xfId="0" applyNumberFormat="1" applyFont="1" applyFill="1" applyBorder="1" applyAlignment="1">
      <alignment vertical="center"/>
    </xf>
    <xf numFmtId="164" fontId="5" fillId="0" borderId="11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164" fontId="5" fillId="0" borderId="1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5" fillId="0" borderId="14" xfId="0" applyNumberFormat="1" applyFont="1" applyFill="1" applyBorder="1" applyAlignment="1">
      <alignment vertical="center" wrapText="1"/>
    </xf>
    <xf numFmtId="164" fontId="5" fillId="0" borderId="1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/>
    <xf numFmtId="0" fontId="6" fillId="0" borderId="1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topLeftCell="A25" zoomScale="75" zoomScaleNormal="96" workbookViewId="0">
      <selection activeCell="I33" sqref="I33"/>
    </sheetView>
  </sheetViews>
  <sheetFormatPr defaultRowHeight="14.4" x14ac:dyDescent="0.3"/>
  <cols>
    <col min="1" max="1" width="27" customWidth="1"/>
    <col min="2" max="2" width="11.5546875" style="15" bestFit="1" customWidth="1"/>
    <col min="3" max="3" width="12.44140625" style="15" bestFit="1" customWidth="1"/>
    <col min="4" max="4" width="10.5546875" style="15" bestFit="1" customWidth="1"/>
    <col min="5" max="5" width="11.6640625" style="15" bestFit="1" customWidth="1"/>
    <col min="6" max="6" width="10.6640625" style="15" bestFit="1" customWidth="1"/>
    <col min="7" max="7" width="11.44140625" style="15" customWidth="1"/>
    <col min="8" max="8" width="10.5546875" style="15" customWidth="1"/>
    <col min="9" max="9" width="12.6640625" style="15" customWidth="1"/>
    <col min="10" max="10" width="10.5546875" style="15" customWidth="1"/>
    <col min="11" max="11" width="10" style="15" customWidth="1"/>
    <col min="12" max="13" width="9.6640625" style="15" customWidth="1"/>
    <col min="14" max="15" width="10.6640625" style="15" customWidth="1"/>
    <col min="16" max="16" width="10.33203125" style="15" customWidth="1"/>
    <col min="17" max="17" width="10.6640625" style="15" customWidth="1"/>
    <col min="18" max="18" width="10.33203125" style="15" customWidth="1"/>
    <col min="19" max="19" width="11" style="15" customWidth="1"/>
    <col min="20" max="20" width="10.33203125" style="15" customWidth="1"/>
    <col min="21" max="21" width="10.44140625" style="15" hidden="1" customWidth="1"/>
  </cols>
  <sheetData>
    <row r="1" spans="1:21" ht="32.1" customHeight="1" x14ac:dyDescent="0.3">
      <c r="A1" s="82" t="s">
        <v>45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21" ht="18.600000000000001" thickBot="1" x14ac:dyDescent="0.35">
      <c r="A2" s="1"/>
      <c r="G2" s="28"/>
    </row>
    <row r="3" spans="1:21" ht="36.6" thickBot="1" x14ac:dyDescent="0.35">
      <c r="A3" s="43" t="s">
        <v>0</v>
      </c>
      <c r="B3" s="44" t="s">
        <v>1</v>
      </c>
      <c r="C3" s="44" t="s">
        <v>2</v>
      </c>
      <c r="D3" s="44" t="s">
        <v>3</v>
      </c>
      <c r="E3" s="44" t="s">
        <v>4</v>
      </c>
      <c r="F3" s="44" t="s">
        <v>5</v>
      </c>
      <c r="G3" s="44" t="s">
        <v>6</v>
      </c>
      <c r="H3" s="44" t="s">
        <v>7</v>
      </c>
      <c r="I3" s="44" t="s">
        <v>8</v>
      </c>
      <c r="J3" s="44" t="s">
        <v>9</v>
      </c>
      <c r="K3" s="44" t="s">
        <v>10</v>
      </c>
      <c r="L3" s="44" t="s">
        <v>11</v>
      </c>
      <c r="M3" s="44" t="s">
        <v>12</v>
      </c>
      <c r="N3" s="48" t="s">
        <v>37</v>
      </c>
      <c r="O3" s="48" t="s">
        <v>38</v>
      </c>
      <c r="P3" s="48" t="s">
        <v>39</v>
      </c>
      <c r="Q3" s="48" t="s">
        <v>40</v>
      </c>
      <c r="R3" s="48" t="s">
        <v>41</v>
      </c>
      <c r="S3" s="48" t="s">
        <v>42</v>
      </c>
      <c r="T3" s="48" t="s">
        <v>43</v>
      </c>
      <c r="U3" s="18" t="s">
        <v>44</v>
      </c>
    </row>
    <row r="4" spans="1:21" ht="21" customHeight="1" thickBot="1" x14ac:dyDescent="0.35">
      <c r="A4" s="2" t="s">
        <v>13</v>
      </c>
      <c r="B4" s="5">
        <v>894138.6</v>
      </c>
      <c r="C4" s="5">
        <v>552661.6</v>
      </c>
      <c r="D4" s="5">
        <v>593095</v>
      </c>
      <c r="E4" s="5">
        <v>562274.80000000005</v>
      </c>
      <c r="F4" s="5">
        <v>653752.19999999995</v>
      </c>
      <c r="G4" s="6">
        <v>720864.2</v>
      </c>
      <c r="H4" s="6">
        <v>982802.5</v>
      </c>
      <c r="I4" s="6">
        <v>908623.6</v>
      </c>
      <c r="J4" s="6">
        <v>848045.04200000002</v>
      </c>
      <c r="K4" s="6">
        <v>938580.25199999998</v>
      </c>
      <c r="L4" s="6">
        <v>752986.88899999997</v>
      </c>
      <c r="M4" s="8">
        <f t="shared" ref="M4:T4" si="0">L4*1.046</f>
        <v>787624.28589399997</v>
      </c>
      <c r="N4" s="45">
        <f t="shared" si="0"/>
        <v>823855.003045124</v>
      </c>
      <c r="O4" s="23">
        <f t="shared" si="0"/>
        <v>861752.33318519976</v>
      </c>
      <c r="P4" s="46">
        <f t="shared" si="0"/>
        <v>901392.94051171897</v>
      </c>
      <c r="Q4" s="23">
        <f t="shared" si="0"/>
        <v>942857.01577525807</v>
      </c>
      <c r="R4" s="46">
        <f t="shared" si="0"/>
        <v>986228.43850091996</v>
      </c>
      <c r="S4" s="45">
        <f t="shared" si="0"/>
        <v>1031594.9466719623</v>
      </c>
      <c r="T4" s="62">
        <f t="shared" si="0"/>
        <v>1079048.3142188727</v>
      </c>
      <c r="U4" s="22">
        <f t="shared" ref="U4" si="1">T4*1.025</f>
        <v>1106024.5220743443</v>
      </c>
    </row>
    <row r="5" spans="1:21" ht="20.100000000000001" customHeight="1" thickBot="1" x14ac:dyDescent="0.35">
      <c r="A5" s="20" t="s">
        <v>14</v>
      </c>
      <c r="B5" s="5">
        <v>888787.4</v>
      </c>
      <c r="C5" s="5">
        <v>559552.4</v>
      </c>
      <c r="D5" s="5">
        <v>585050.80000000005</v>
      </c>
      <c r="E5" s="5">
        <v>563890.6</v>
      </c>
      <c r="F5" s="5">
        <v>644011.30000000005</v>
      </c>
      <c r="G5" s="6">
        <v>726777.8</v>
      </c>
      <c r="H5" s="6">
        <v>970640.5</v>
      </c>
      <c r="I5" s="6">
        <v>934902.1</v>
      </c>
      <c r="J5" s="6">
        <v>857928.67599999998</v>
      </c>
      <c r="K5" s="6">
        <f>K4</f>
        <v>938580.25199999998</v>
      </c>
      <c r="L5" s="6">
        <f>L4</f>
        <v>752986.88899999997</v>
      </c>
      <c r="M5" s="8">
        <f>M4</f>
        <v>787624.28589399997</v>
      </c>
      <c r="N5" s="64">
        <f t="shared" ref="N5:U5" si="2">N4</f>
        <v>823855.003045124</v>
      </c>
      <c r="O5" s="63">
        <f t="shared" si="2"/>
        <v>861752.33318519976</v>
      </c>
      <c r="P5" s="8">
        <f t="shared" si="2"/>
        <v>901392.94051171897</v>
      </c>
      <c r="Q5" s="63">
        <f t="shared" si="2"/>
        <v>942857.01577525807</v>
      </c>
      <c r="R5" s="8">
        <f t="shared" si="2"/>
        <v>986228.43850091996</v>
      </c>
      <c r="S5" s="64">
        <f t="shared" si="2"/>
        <v>1031594.9466719623</v>
      </c>
      <c r="T5" s="23">
        <f t="shared" si="2"/>
        <v>1079048.3142188727</v>
      </c>
      <c r="U5" s="6">
        <f t="shared" si="2"/>
        <v>1106024.5220743443</v>
      </c>
    </row>
    <row r="6" spans="1:21" ht="39" customHeight="1" thickBot="1" x14ac:dyDescent="0.35">
      <c r="A6" s="20" t="s">
        <v>15</v>
      </c>
      <c r="B6" s="5">
        <f t="shared" ref="B6:M6" si="3">B4-B5</f>
        <v>5351.1999999999534</v>
      </c>
      <c r="C6" s="5">
        <f t="shared" si="3"/>
        <v>-6890.8000000000466</v>
      </c>
      <c r="D6" s="5">
        <f t="shared" si="3"/>
        <v>8044.1999999999534</v>
      </c>
      <c r="E6" s="5">
        <f t="shared" si="3"/>
        <v>-1615.7999999999302</v>
      </c>
      <c r="F6" s="5">
        <f t="shared" si="3"/>
        <v>9740.8999999999069</v>
      </c>
      <c r="G6" s="6">
        <f t="shared" si="3"/>
        <v>-5913.6000000000931</v>
      </c>
      <c r="H6" s="6">
        <f t="shared" si="3"/>
        <v>12162</v>
      </c>
      <c r="I6" s="6">
        <f t="shared" si="3"/>
        <v>-26278.5</v>
      </c>
      <c r="J6" s="6">
        <f>J4-J5-0.1</f>
        <v>-9883.7339999999622</v>
      </c>
      <c r="K6" s="6">
        <f t="shared" si="3"/>
        <v>0</v>
      </c>
      <c r="L6" s="6">
        <f t="shared" si="3"/>
        <v>0</v>
      </c>
      <c r="M6" s="8">
        <f t="shared" si="3"/>
        <v>0</v>
      </c>
      <c r="N6" s="64">
        <f t="shared" ref="N6:U6" si="4">N4-N5</f>
        <v>0</v>
      </c>
      <c r="O6" s="63">
        <f t="shared" si="4"/>
        <v>0</v>
      </c>
      <c r="P6" s="8">
        <f t="shared" si="4"/>
        <v>0</v>
      </c>
      <c r="Q6" s="63">
        <f t="shared" si="4"/>
        <v>0</v>
      </c>
      <c r="R6" s="8">
        <f t="shared" si="4"/>
        <v>0</v>
      </c>
      <c r="S6" s="64">
        <f t="shared" si="4"/>
        <v>0</v>
      </c>
      <c r="T6" s="63">
        <f t="shared" si="4"/>
        <v>0</v>
      </c>
      <c r="U6" s="6">
        <f t="shared" si="4"/>
        <v>0</v>
      </c>
    </row>
    <row r="7" spans="1:21" ht="18" x14ac:dyDescent="0.3">
      <c r="A7" s="1"/>
    </row>
    <row r="8" spans="1:21" ht="18" x14ac:dyDescent="0.3">
      <c r="A8" s="47"/>
      <c r="I8" s="16"/>
    </row>
    <row r="9" spans="1:21" ht="33.6" customHeight="1" x14ac:dyDescent="0.3">
      <c r="A9" s="82" t="s">
        <v>46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</row>
    <row r="10" spans="1:21" ht="18.600000000000001" thickBot="1" x14ac:dyDescent="0.35">
      <c r="A10" s="47"/>
      <c r="G10" s="28"/>
      <c r="H10" s="16"/>
      <c r="I10" s="16"/>
      <c r="J10" s="16"/>
      <c r="K10" s="16"/>
    </row>
    <row r="11" spans="1:21" ht="17.7" customHeight="1" x14ac:dyDescent="0.3">
      <c r="A11" s="84" t="s">
        <v>0</v>
      </c>
      <c r="B11" s="67" t="s">
        <v>1</v>
      </c>
      <c r="C11" s="67" t="s">
        <v>2</v>
      </c>
      <c r="D11" s="67" t="s">
        <v>3</v>
      </c>
      <c r="E11" s="67" t="s">
        <v>4</v>
      </c>
      <c r="F11" s="67" t="s">
        <v>5</v>
      </c>
      <c r="G11" s="67" t="s">
        <v>6</v>
      </c>
      <c r="H11" s="67" t="s">
        <v>7</v>
      </c>
      <c r="I11" s="67" t="s">
        <v>8</v>
      </c>
      <c r="J11" s="67" t="s">
        <v>9</v>
      </c>
      <c r="K11" s="67" t="s">
        <v>10</v>
      </c>
      <c r="L11" s="67" t="s">
        <v>11</v>
      </c>
      <c r="M11" s="67" t="s">
        <v>12</v>
      </c>
      <c r="N11" s="67" t="s">
        <v>37</v>
      </c>
      <c r="O11" s="67" t="s">
        <v>38</v>
      </c>
      <c r="P11" s="67" t="s">
        <v>39</v>
      </c>
      <c r="Q11" s="67" t="s">
        <v>40</v>
      </c>
      <c r="R11" s="67" t="s">
        <v>41</v>
      </c>
      <c r="S11" s="67" t="s">
        <v>42</v>
      </c>
      <c r="T11" s="67" t="s">
        <v>43</v>
      </c>
      <c r="U11" s="91" t="s">
        <v>44</v>
      </c>
    </row>
    <row r="12" spans="1:21" ht="15" customHeight="1" x14ac:dyDescent="0.3">
      <c r="A12" s="85"/>
      <c r="B12" s="80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92"/>
    </row>
    <row r="13" spans="1:21" ht="15.75" customHeight="1" thickBot="1" x14ac:dyDescent="0.35">
      <c r="A13" s="86"/>
      <c r="B13" s="81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93"/>
    </row>
    <row r="14" spans="1:21" ht="17.399999999999999" thickBot="1" x14ac:dyDescent="0.35">
      <c r="A14" s="3" t="s">
        <v>16</v>
      </c>
      <c r="B14" s="5">
        <f>B16+B17+B18</f>
        <v>842950.60000000009</v>
      </c>
      <c r="C14" s="5">
        <f>C16+C17+C18</f>
        <v>505204.7</v>
      </c>
      <c r="D14" s="6">
        <f>D16+D17+D18</f>
        <v>528356.80000000005</v>
      </c>
      <c r="E14" s="5">
        <v>499331.2</v>
      </c>
      <c r="F14" s="6">
        <v>583554.4</v>
      </c>
      <c r="G14" s="6">
        <v>664862.1</v>
      </c>
      <c r="H14" s="6">
        <v>890068.5</v>
      </c>
      <c r="I14" s="6">
        <v>753007.3</v>
      </c>
      <c r="J14" s="6">
        <v>696786.4</v>
      </c>
      <c r="K14" s="6">
        <v>799043</v>
      </c>
      <c r="L14" s="6">
        <v>611656.5</v>
      </c>
      <c r="M14" s="6">
        <f>M16+M17+M18</f>
        <v>639792.80359999998</v>
      </c>
      <c r="N14" s="6">
        <f t="shared" ref="N14:S14" si="5">N16+N17+N18</f>
        <v>669223.2725656</v>
      </c>
      <c r="O14" s="6">
        <f t="shared" si="5"/>
        <v>700007.54310361762</v>
      </c>
      <c r="P14" s="6">
        <f t="shared" si="5"/>
        <v>732207.89008638414</v>
      </c>
      <c r="Q14" s="6">
        <f t="shared" si="5"/>
        <v>765889.45303035784</v>
      </c>
      <c r="R14" s="6">
        <f t="shared" si="5"/>
        <v>801120.36786975432</v>
      </c>
      <c r="S14" s="6">
        <f t="shared" si="5"/>
        <v>837971.90479176305</v>
      </c>
      <c r="T14" s="6">
        <f>T16+T17+T18</f>
        <v>876518.61241218413</v>
      </c>
      <c r="U14" s="6">
        <f>U16+U17+U18</f>
        <v>885411.08689671522</v>
      </c>
    </row>
    <row r="15" spans="1:21" ht="18.600000000000001" thickBot="1" x14ac:dyDescent="0.35">
      <c r="A15" s="3" t="s">
        <v>17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1" ht="18" customHeight="1" thickBot="1" x14ac:dyDescent="0.35">
      <c r="A16" s="3" t="s">
        <v>18</v>
      </c>
      <c r="B16" s="5">
        <v>134509.9</v>
      </c>
      <c r="C16" s="5">
        <v>133170.70000000001</v>
      </c>
      <c r="D16" s="5">
        <v>87649.5</v>
      </c>
      <c r="E16" s="5">
        <v>93628.2</v>
      </c>
      <c r="F16" s="5">
        <v>97521.7</v>
      </c>
      <c r="G16" s="6">
        <v>105028.8</v>
      </c>
      <c r="H16" s="6">
        <v>128347.6</v>
      </c>
      <c r="I16" s="6">
        <v>127237.7</v>
      </c>
      <c r="J16" s="6">
        <v>136629.4</v>
      </c>
      <c r="K16" s="6">
        <v>141541.6</v>
      </c>
      <c r="L16" s="6">
        <v>147645.9</v>
      </c>
      <c r="M16" s="6">
        <f t="shared" ref="M16:T18" si="6">L16*1.046</f>
        <v>154437.61139999999</v>
      </c>
      <c r="N16" s="6">
        <f t="shared" si="6"/>
        <v>161541.74152440001</v>
      </c>
      <c r="O16" s="6">
        <f t="shared" si="6"/>
        <v>168972.66163452243</v>
      </c>
      <c r="P16" s="6">
        <f t="shared" si="6"/>
        <v>176745.40406971046</v>
      </c>
      <c r="Q16" s="6">
        <f t="shared" si="6"/>
        <v>184875.69265691715</v>
      </c>
      <c r="R16" s="6">
        <f t="shared" si="6"/>
        <v>193379.97451913534</v>
      </c>
      <c r="S16" s="6">
        <f t="shared" si="6"/>
        <v>202275.45334701557</v>
      </c>
      <c r="T16" s="6">
        <f t="shared" si="6"/>
        <v>211580.12420097829</v>
      </c>
      <c r="U16" s="6">
        <f>T16*1.034</f>
        <v>218773.84842381155</v>
      </c>
    </row>
    <row r="17" spans="1:21" ht="36" customHeight="1" thickBot="1" x14ac:dyDescent="0.35">
      <c r="A17" s="3" t="s">
        <v>19</v>
      </c>
      <c r="B17" s="5">
        <v>33596.300000000003</v>
      </c>
      <c r="C17" s="5">
        <v>37491</v>
      </c>
      <c r="D17" s="5">
        <v>37738.6</v>
      </c>
      <c r="E17" s="5">
        <v>40209.9</v>
      </c>
      <c r="F17" s="5">
        <v>32347.3</v>
      </c>
      <c r="G17" s="6">
        <v>36069.4</v>
      </c>
      <c r="H17" s="6">
        <v>38837.300000000003</v>
      </c>
      <c r="I17" s="6">
        <v>34292.400000000001</v>
      </c>
      <c r="J17" s="6">
        <v>32059.3</v>
      </c>
      <c r="K17" s="6">
        <v>33318</v>
      </c>
      <c r="L17" s="6">
        <v>34865.599999999999</v>
      </c>
      <c r="M17" s="6">
        <f t="shared" si="6"/>
        <v>36469.417600000001</v>
      </c>
      <c r="N17" s="6">
        <f t="shared" si="6"/>
        <v>38147.010809600004</v>
      </c>
      <c r="O17" s="6">
        <f t="shared" si="6"/>
        <v>39901.773306841606</v>
      </c>
      <c r="P17" s="6">
        <f t="shared" si="6"/>
        <v>41737.254878956323</v>
      </c>
      <c r="Q17" s="6">
        <f t="shared" si="6"/>
        <v>43657.168603388316</v>
      </c>
      <c r="R17" s="6">
        <f t="shared" si="6"/>
        <v>45665.398359144179</v>
      </c>
      <c r="S17" s="6">
        <f t="shared" si="6"/>
        <v>47766.006683664811</v>
      </c>
      <c r="T17" s="6">
        <f t="shared" si="6"/>
        <v>49963.242991113395</v>
      </c>
      <c r="U17" s="6">
        <f>T17*1.034</f>
        <v>51661.993252811255</v>
      </c>
    </row>
    <row r="18" spans="1:21" ht="29.1" customHeight="1" x14ac:dyDescent="0.3">
      <c r="A18" s="75" t="s">
        <v>28</v>
      </c>
      <c r="B18" s="71">
        <v>674844.4</v>
      </c>
      <c r="C18" s="71">
        <v>334543</v>
      </c>
      <c r="D18" s="65">
        <v>402968.7</v>
      </c>
      <c r="E18" s="71">
        <v>365493.1</v>
      </c>
      <c r="F18" s="71">
        <v>453685.4</v>
      </c>
      <c r="G18" s="65">
        <v>523763.9</v>
      </c>
      <c r="H18" s="65">
        <v>722883.6</v>
      </c>
      <c r="I18" s="65">
        <v>591477.19999999995</v>
      </c>
      <c r="J18" s="65">
        <v>528097.69999999995</v>
      </c>
      <c r="K18" s="65">
        <v>624183.4</v>
      </c>
      <c r="L18" s="65">
        <v>429145.1</v>
      </c>
      <c r="M18" s="65">
        <f t="shared" si="6"/>
        <v>448885.7746</v>
      </c>
      <c r="N18" s="65">
        <f t="shared" si="6"/>
        <v>469534.52023160004</v>
      </c>
      <c r="O18" s="65">
        <f t="shared" si="6"/>
        <v>491133.10816225363</v>
      </c>
      <c r="P18" s="65">
        <f t="shared" si="6"/>
        <v>513725.23113771732</v>
      </c>
      <c r="Q18" s="65">
        <f t="shared" si="6"/>
        <v>537356.59177005233</v>
      </c>
      <c r="R18" s="65">
        <f t="shared" si="6"/>
        <v>562074.99499147478</v>
      </c>
      <c r="S18" s="65">
        <f t="shared" si="6"/>
        <v>587930.44476108265</v>
      </c>
      <c r="T18" s="65">
        <f t="shared" si="6"/>
        <v>614975.24522009247</v>
      </c>
      <c r="U18" s="65">
        <f t="shared" ref="U18" si="7">T18*1</f>
        <v>614975.24522009247</v>
      </c>
    </row>
    <row r="19" spans="1:21" ht="12" customHeight="1" thickBot="1" x14ac:dyDescent="0.35">
      <c r="A19" s="76"/>
      <c r="B19" s="72"/>
      <c r="C19" s="72"/>
      <c r="D19" s="66"/>
      <c r="E19" s="72"/>
      <c r="F19" s="72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</row>
    <row r="20" spans="1:21" ht="17.399999999999999" thickBot="1" x14ac:dyDescent="0.35">
      <c r="A20" s="21" t="s">
        <v>20</v>
      </c>
      <c r="B20" s="5">
        <v>841852.2</v>
      </c>
      <c r="C20" s="5">
        <v>509873.3</v>
      </c>
      <c r="D20" s="6">
        <v>520035.9</v>
      </c>
      <c r="E20" s="5">
        <v>502960</v>
      </c>
      <c r="F20" s="6">
        <v>577601.9</v>
      </c>
      <c r="G20" s="6">
        <v>666952.69999999995</v>
      </c>
      <c r="H20" s="6">
        <v>879498.9</v>
      </c>
      <c r="I20" s="6">
        <v>766913</v>
      </c>
      <c r="J20" s="6">
        <v>706670.1</v>
      </c>
      <c r="K20" s="6">
        <v>799043</v>
      </c>
      <c r="L20" s="6">
        <v>611656.5</v>
      </c>
      <c r="M20" s="6">
        <f t="shared" ref="M20:U20" si="8">M14</f>
        <v>639792.80359999998</v>
      </c>
      <c r="N20" s="6">
        <f t="shared" si="8"/>
        <v>669223.2725656</v>
      </c>
      <c r="O20" s="6">
        <f t="shared" si="8"/>
        <v>700007.54310361762</v>
      </c>
      <c r="P20" s="6">
        <f t="shared" si="8"/>
        <v>732207.89008638414</v>
      </c>
      <c r="Q20" s="6">
        <f t="shared" si="8"/>
        <v>765889.45303035784</v>
      </c>
      <c r="R20" s="6">
        <f t="shared" si="8"/>
        <v>801120.36786975432</v>
      </c>
      <c r="S20" s="6">
        <f t="shared" si="8"/>
        <v>837971.90479176305</v>
      </c>
      <c r="T20" s="6">
        <f t="shared" si="8"/>
        <v>876518.61241218413</v>
      </c>
      <c r="U20" s="6">
        <f t="shared" si="8"/>
        <v>885411.08689671522</v>
      </c>
    </row>
    <row r="21" spans="1:21" ht="92.7" customHeight="1" thickBot="1" x14ac:dyDescent="0.35">
      <c r="A21" s="21" t="s">
        <v>21</v>
      </c>
      <c r="B21" s="5">
        <v>32.700000000000003</v>
      </c>
      <c r="C21" s="5">
        <v>97.4</v>
      </c>
      <c r="D21" s="5">
        <v>136.30000000000001</v>
      </c>
      <c r="E21" s="5">
        <v>172.1</v>
      </c>
      <c r="F21" s="5">
        <v>99.1</v>
      </c>
      <c r="G21" s="6">
        <v>52.9</v>
      </c>
      <c r="H21" s="5">
        <v>46.3</v>
      </c>
      <c r="I21" s="6">
        <v>190.5</v>
      </c>
      <c r="J21" s="5">
        <v>620</v>
      </c>
      <c r="K21" s="5">
        <v>990</v>
      </c>
      <c r="L21" s="5">
        <v>620</v>
      </c>
      <c r="M21" s="5">
        <v>620</v>
      </c>
      <c r="N21" s="5">
        <v>620</v>
      </c>
      <c r="O21" s="5">
        <v>20</v>
      </c>
      <c r="P21" s="5">
        <v>20</v>
      </c>
      <c r="Q21" s="5">
        <v>20</v>
      </c>
      <c r="R21" s="5">
        <v>20</v>
      </c>
      <c r="S21" s="5">
        <v>20</v>
      </c>
      <c r="T21" s="5">
        <v>20</v>
      </c>
      <c r="U21" s="5">
        <v>1500</v>
      </c>
    </row>
    <row r="22" spans="1:21" ht="41.7" customHeight="1" thickBot="1" x14ac:dyDescent="0.35">
      <c r="A22" s="3" t="s">
        <v>22</v>
      </c>
      <c r="B22" s="5">
        <f>B14-B20</f>
        <v>1098.4000000001397</v>
      </c>
      <c r="C22" s="5">
        <f>C14-C20</f>
        <v>-4668.5999999999767</v>
      </c>
      <c r="D22" s="5">
        <f>D14-D20</f>
        <v>8320.9000000000233</v>
      </c>
      <c r="E22" s="5">
        <f t="shared" ref="E22:M22" si="9">E14-E20</f>
        <v>-3628.7999999999884</v>
      </c>
      <c r="F22" s="6">
        <f t="shared" si="9"/>
        <v>5952.5</v>
      </c>
      <c r="G22" s="6">
        <f t="shared" si="9"/>
        <v>-2090.5999999999767</v>
      </c>
      <c r="H22" s="5">
        <f t="shared" si="9"/>
        <v>10569.599999999977</v>
      </c>
      <c r="I22" s="5">
        <f t="shared" si="9"/>
        <v>-13905.699999999953</v>
      </c>
      <c r="J22" s="5">
        <f t="shared" si="9"/>
        <v>-9883.6999999999534</v>
      </c>
      <c r="K22" s="5">
        <f t="shared" si="9"/>
        <v>0</v>
      </c>
      <c r="L22" s="5">
        <f t="shared" si="9"/>
        <v>0</v>
      </c>
      <c r="M22" s="5">
        <f t="shared" si="9"/>
        <v>0</v>
      </c>
      <c r="N22" s="5">
        <f t="shared" ref="N22:S22" si="10">N14-N20</f>
        <v>0</v>
      </c>
      <c r="O22" s="5">
        <f t="shared" si="10"/>
        <v>0</v>
      </c>
      <c r="P22" s="5">
        <f t="shared" si="10"/>
        <v>0</v>
      </c>
      <c r="Q22" s="5">
        <f t="shared" si="10"/>
        <v>0</v>
      </c>
      <c r="R22" s="5">
        <f t="shared" si="10"/>
        <v>0</v>
      </c>
      <c r="S22" s="5">
        <f t="shared" si="10"/>
        <v>0</v>
      </c>
      <c r="T22" s="5">
        <f>T14-T20</f>
        <v>0</v>
      </c>
      <c r="U22" s="5">
        <f>U14-U20</f>
        <v>0</v>
      </c>
    </row>
    <row r="23" spans="1:21" ht="124.35" customHeight="1" thickBot="1" x14ac:dyDescent="0.35">
      <c r="A23" s="21" t="s">
        <v>23</v>
      </c>
      <c r="B23" s="6">
        <f>(B22/(B14-B18))*100</f>
        <v>0.65339648388943372</v>
      </c>
      <c r="C23" s="6">
        <f>(C22/(C14-C18))*100*-1</f>
        <v>2.7355874223683325</v>
      </c>
      <c r="D23" s="6">
        <f>(D22/(D14-D18))*100</f>
        <v>6.6361161864642835</v>
      </c>
      <c r="E23" s="6">
        <f>(E22/(E14-E18))*100*-1</f>
        <v>2.7113355613984265</v>
      </c>
      <c r="F23" s="7">
        <f>(F22/(F14-F18))*100</f>
        <v>4.583464876144423</v>
      </c>
      <c r="G23" s="6">
        <f>(G22/(G14-G18))*100*-1</f>
        <v>1.4816631253977566</v>
      </c>
      <c r="H23" s="7">
        <f>(H22/(H14-H18))*100</f>
        <v>6.3221020558674708</v>
      </c>
      <c r="I23" s="7">
        <f t="shared" ref="I23:M23" si="11">(I22/(I14-I18))*100*-1</f>
        <v>8.6087360807675761</v>
      </c>
      <c r="J23" s="7">
        <f t="shared" si="11"/>
        <v>5.859135792735346</v>
      </c>
      <c r="K23" s="7">
        <f t="shared" si="11"/>
        <v>0</v>
      </c>
      <c r="L23" s="7">
        <f t="shared" si="11"/>
        <v>0</v>
      </c>
      <c r="M23" s="7">
        <f t="shared" si="11"/>
        <v>0</v>
      </c>
      <c r="N23" s="7">
        <f t="shared" ref="N23:S23" si="12">(N22/(N14-N18))*100*-1</f>
        <v>0</v>
      </c>
      <c r="O23" s="7">
        <f t="shared" si="12"/>
        <v>0</v>
      </c>
      <c r="P23" s="7">
        <f t="shared" si="12"/>
        <v>0</v>
      </c>
      <c r="Q23" s="7">
        <f t="shared" si="12"/>
        <v>0</v>
      </c>
      <c r="R23" s="7">
        <f t="shared" si="12"/>
        <v>0</v>
      </c>
      <c r="S23" s="7">
        <f t="shared" si="12"/>
        <v>0</v>
      </c>
      <c r="T23" s="7">
        <f>(T22/(T14-T18))*100*-1</f>
        <v>0</v>
      </c>
      <c r="U23" s="7">
        <f>(U22/(U14-U18))*100*-1</f>
        <v>0</v>
      </c>
    </row>
    <row r="24" spans="1:21" ht="85.5" customHeight="1" thickBot="1" x14ac:dyDescent="0.35">
      <c r="A24" s="21" t="s">
        <v>24</v>
      </c>
      <c r="B24" s="5">
        <v>5350</v>
      </c>
      <c r="C24" s="5">
        <f>200+6000</f>
        <v>6200</v>
      </c>
      <c r="D24" s="5">
        <v>6200</v>
      </c>
      <c r="E24" s="5">
        <v>6000</v>
      </c>
      <c r="F24" s="5">
        <v>0</v>
      </c>
      <c r="G24" s="7">
        <v>4000</v>
      </c>
      <c r="H24" s="5">
        <v>4000</v>
      </c>
      <c r="I24" s="5">
        <v>500</v>
      </c>
      <c r="J24" s="5">
        <v>4000</v>
      </c>
      <c r="K24" s="5">
        <v>4000</v>
      </c>
      <c r="L24" s="5">
        <v>4000</v>
      </c>
      <c r="M24" s="5">
        <v>4000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</row>
    <row r="25" spans="1:21" ht="128.69999999999999" customHeight="1" thickBot="1" x14ac:dyDescent="0.35">
      <c r="A25" s="21" t="s">
        <v>23</v>
      </c>
      <c r="B25" s="6">
        <f>(B24/(B14-B18))*100</f>
        <v>3.1825120072906286</v>
      </c>
      <c r="C25" s="6">
        <f>(C24/(C14-C18))*100</f>
        <v>3.6329182235967412</v>
      </c>
      <c r="D25" s="6">
        <f>(D24/(D14-D18))*100</f>
        <v>4.9446478573325532</v>
      </c>
      <c r="E25" s="6">
        <f t="shared" ref="E25:M25" si="13">(E24/(E14-E18))*100</f>
        <v>4.4830283753281002</v>
      </c>
      <c r="F25" s="7">
        <f t="shared" si="13"/>
        <v>0</v>
      </c>
      <c r="G25" s="6">
        <f t="shared" si="13"/>
        <v>2.8349050519425485</v>
      </c>
      <c r="H25" s="6">
        <f t="shared" si="13"/>
        <v>2.3925605721569347</v>
      </c>
      <c r="I25" s="6">
        <f t="shared" si="13"/>
        <v>0.30953983189510792</v>
      </c>
      <c r="J25" s="6">
        <f t="shared" si="13"/>
        <v>2.3712317422565938</v>
      </c>
      <c r="K25" s="6">
        <f t="shared" si="13"/>
        <v>2.2875495540422146</v>
      </c>
      <c r="L25" s="6">
        <f t="shared" si="13"/>
        <v>2.1916439192291546</v>
      </c>
      <c r="M25" s="6">
        <f t="shared" si="13"/>
        <v>2.095260725051669</v>
      </c>
      <c r="N25" s="7">
        <f t="shared" ref="N25:S25" si="14">(N24/(N14-N18))*100</f>
        <v>0</v>
      </c>
      <c r="O25" s="7">
        <f t="shared" si="14"/>
        <v>0</v>
      </c>
      <c r="P25" s="7">
        <f t="shared" si="14"/>
        <v>0</v>
      </c>
      <c r="Q25" s="7">
        <f t="shared" si="14"/>
        <v>0</v>
      </c>
      <c r="R25" s="7">
        <f t="shared" si="14"/>
        <v>0</v>
      </c>
      <c r="S25" s="7">
        <f t="shared" si="14"/>
        <v>0</v>
      </c>
      <c r="T25" s="7">
        <f>(T24/(T14-T18))*100</f>
        <v>0</v>
      </c>
      <c r="U25" s="7">
        <f>(U24/(U14-U18))*100</f>
        <v>0</v>
      </c>
    </row>
    <row r="26" spans="1:21" ht="18" x14ac:dyDescent="0.3">
      <c r="A26" s="49"/>
    </row>
    <row r="27" spans="1:21" ht="33.6" customHeight="1" x14ac:dyDescent="0.3">
      <c r="A27" s="73" t="s">
        <v>25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8" spans="1:21" ht="18.600000000000001" thickBot="1" x14ac:dyDescent="0.35">
      <c r="A28" s="1"/>
      <c r="G28" s="28"/>
      <c r="H28" s="16"/>
      <c r="I28" s="16"/>
      <c r="J28" s="16"/>
      <c r="K28" s="16"/>
      <c r="L28" s="16"/>
      <c r="M28" s="16"/>
      <c r="O28" s="16"/>
      <c r="P28" s="16"/>
      <c r="Q28" s="16"/>
      <c r="R28" s="16"/>
      <c r="S28" s="16"/>
      <c r="T28" s="16"/>
    </row>
    <row r="29" spans="1:21" ht="18.600000000000001" customHeight="1" thickBot="1" x14ac:dyDescent="0.35">
      <c r="A29" s="77" t="s">
        <v>0</v>
      </c>
      <c r="B29" s="67" t="s">
        <v>26</v>
      </c>
      <c r="C29" s="67" t="s">
        <v>2</v>
      </c>
      <c r="D29" s="67" t="s">
        <v>3</v>
      </c>
      <c r="E29" s="67" t="s">
        <v>4</v>
      </c>
      <c r="F29" s="67" t="s">
        <v>5</v>
      </c>
      <c r="G29" s="67" t="s">
        <v>6</v>
      </c>
      <c r="H29" s="67" t="s">
        <v>7</v>
      </c>
      <c r="I29" s="67" t="s">
        <v>8</v>
      </c>
      <c r="J29" s="67" t="s">
        <v>9</v>
      </c>
      <c r="K29" s="67" t="s">
        <v>10</v>
      </c>
      <c r="L29" s="67" t="s">
        <v>11</v>
      </c>
      <c r="M29" s="67" t="s">
        <v>12</v>
      </c>
      <c r="N29" s="70" t="s">
        <v>29</v>
      </c>
      <c r="O29" s="70" t="s">
        <v>30</v>
      </c>
      <c r="P29" s="70" t="s">
        <v>31</v>
      </c>
      <c r="Q29" s="70" t="s">
        <v>32</v>
      </c>
      <c r="R29" s="70" t="s">
        <v>33</v>
      </c>
      <c r="S29" s="70" t="s">
        <v>34</v>
      </c>
      <c r="T29" s="70" t="s">
        <v>35</v>
      </c>
      <c r="U29" s="70" t="s">
        <v>36</v>
      </c>
    </row>
    <row r="30" spans="1:21" ht="15" customHeight="1" thickBot="1" x14ac:dyDescent="0.35">
      <c r="A30" s="78"/>
      <c r="B30" s="80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70"/>
      <c r="O30" s="70"/>
      <c r="P30" s="70"/>
      <c r="Q30" s="70"/>
      <c r="R30" s="70"/>
      <c r="S30" s="70"/>
      <c r="T30" s="70"/>
      <c r="U30" s="70"/>
    </row>
    <row r="31" spans="1:21" ht="15.75" customHeight="1" thickBot="1" x14ac:dyDescent="0.35">
      <c r="A31" s="79"/>
      <c r="B31" s="81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70"/>
      <c r="O31" s="70"/>
      <c r="P31" s="70"/>
      <c r="Q31" s="70"/>
      <c r="R31" s="70"/>
      <c r="S31" s="70"/>
      <c r="T31" s="70"/>
      <c r="U31" s="70"/>
    </row>
    <row r="32" spans="1:21" ht="38.1" customHeight="1" thickBot="1" x14ac:dyDescent="0.35">
      <c r="A32" s="2" t="s">
        <v>27</v>
      </c>
      <c r="B32" s="12">
        <f t="shared" ref="B32:G32" si="15">B33+B34+B35+B36+B37+B38+B39+B40+B41+B42+B43+B44+B45+B46+B47+B48</f>
        <v>836613.70000000007</v>
      </c>
      <c r="C32" s="12">
        <f t="shared" si="15"/>
        <v>507738.19999999995</v>
      </c>
      <c r="D32" s="14">
        <f t="shared" si="15"/>
        <v>517804</v>
      </c>
      <c r="E32" s="12">
        <f t="shared" si="15"/>
        <v>500518.50000000012</v>
      </c>
      <c r="F32" s="12">
        <f t="shared" si="15"/>
        <v>574517.60000000009</v>
      </c>
      <c r="G32" s="14">
        <f t="shared" si="15"/>
        <v>663186.49999999977</v>
      </c>
      <c r="H32" s="14">
        <f>H33+H34+H35+H36+H37+H38+H39+H40+H41+H42+H43+H44+H45+H46+H47+H48+H49</f>
        <v>876305.49999999977</v>
      </c>
      <c r="I32" s="14">
        <f>I33+I34+I35+I36+I37+I38+I39+I40+I41+I42+I43+I44+I45+I46+I47+I48+I49+I50+I51</f>
        <v>763529.4</v>
      </c>
      <c r="J32" s="14">
        <f t="shared" ref="J32:T32" si="16">J33+J34+J35+J36+J37+J38+J39+J40+J41+J42+J43+J44+J45+J46+J47+J48+J49+J50+J51</f>
        <v>702893.19999999984</v>
      </c>
      <c r="K32" s="14">
        <f t="shared" si="16"/>
        <v>795266.1</v>
      </c>
      <c r="L32" s="14">
        <f t="shared" si="16"/>
        <v>607879.6</v>
      </c>
      <c r="M32" s="14">
        <f t="shared" si="16"/>
        <v>588136.4</v>
      </c>
      <c r="N32" s="14">
        <f t="shared" si="16"/>
        <v>615190.69999999995</v>
      </c>
      <c r="O32" s="14">
        <f t="shared" si="16"/>
        <v>643489.40000000026</v>
      </c>
      <c r="P32" s="14">
        <f t="shared" si="16"/>
        <v>673089.90000000026</v>
      </c>
      <c r="Q32" s="14">
        <f t="shared" si="16"/>
        <v>704051.99999999988</v>
      </c>
      <c r="R32" s="14">
        <f t="shared" si="16"/>
        <v>736438.70000000007</v>
      </c>
      <c r="S32" s="14">
        <f t="shared" si="16"/>
        <v>770314.90000000014</v>
      </c>
      <c r="T32" s="14">
        <f t="shared" si="16"/>
        <v>805749.30000000016</v>
      </c>
      <c r="U32" s="14">
        <f>U33+U34+U35+U36+U37+U38+U39+U40+U41+U42+U43+U44+U45+U46+U47+U48+U49</f>
        <v>815147.7999999997</v>
      </c>
    </row>
    <row r="33" spans="1:21" ht="165.6" customHeight="1" thickBot="1" x14ac:dyDescent="0.35">
      <c r="A33" s="2" t="s">
        <v>47</v>
      </c>
      <c r="B33" s="29">
        <v>39831.300000000003</v>
      </c>
      <c r="C33" s="19">
        <v>43446.7</v>
      </c>
      <c r="D33" s="19">
        <v>50116</v>
      </c>
      <c r="E33" s="30">
        <v>50786.400000000001</v>
      </c>
      <c r="F33" s="19">
        <v>56362.8</v>
      </c>
      <c r="G33" s="19">
        <v>56590.7</v>
      </c>
      <c r="H33" s="13">
        <v>59972.800000000003</v>
      </c>
      <c r="I33" s="17">
        <v>71029.7</v>
      </c>
      <c r="J33" s="58">
        <v>77591.199999999997</v>
      </c>
      <c r="K33" s="17">
        <v>79407.100000000006</v>
      </c>
      <c r="L33" s="58">
        <v>85340.7</v>
      </c>
      <c r="M33" s="17">
        <v>80167.600000000006</v>
      </c>
      <c r="N33" s="58">
        <f>ROUND(M33*1.046,1)</f>
        <v>83855.3</v>
      </c>
      <c r="O33" s="17">
        <f>ROUND(N33*1.046,1)</f>
        <v>87712.6</v>
      </c>
      <c r="P33" s="58">
        <f>ROUND(O33*1.046,1)</f>
        <v>91747.4</v>
      </c>
      <c r="Q33" s="17">
        <f>ROUND(P33*1.046,1)</f>
        <v>95967.8</v>
      </c>
      <c r="R33" s="58">
        <f>ROUND(Q33*1.046,1)</f>
        <v>100382.3</v>
      </c>
      <c r="S33" s="17">
        <f>ROUND(R33*1.046,1)</f>
        <v>104999.9</v>
      </c>
      <c r="T33" s="17">
        <f>ROUND(S33*1.046,1)</f>
        <v>109829.9</v>
      </c>
      <c r="U33" s="17">
        <f>ROUND(T33*1.01166421468,1)</f>
        <v>111111</v>
      </c>
    </row>
    <row r="34" spans="1:21" ht="120" customHeight="1" thickBot="1" x14ac:dyDescent="0.35">
      <c r="A34" s="2" t="s">
        <v>48</v>
      </c>
      <c r="B34" s="12">
        <v>34756.400000000001</v>
      </c>
      <c r="C34" s="12">
        <v>33951.599999999999</v>
      </c>
      <c r="D34" s="12">
        <v>40963.800000000003</v>
      </c>
      <c r="E34" s="31">
        <v>29057.200000000001</v>
      </c>
      <c r="F34" s="12">
        <v>33155.5</v>
      </c>
      <c r="G34" s="12">
        <v>31072.9</v>
      </c>
      <c r="H34" s="24">
        <v>43657.1</v>
      </c>
      <c r="I34" s="17">
        <v>53503.3</v>
      </c>
      <c r="J34" s="58">
        <v>53415.8</v>
      </c>
      <c r="K34" s="17">
        <v>56879.1</v>
      </c>
      <c r="L34" s="58">
        <v>51420.2</v>
      </c>
      <c r="M34" s="17">
        <v>56653.3</v>
      </c>
      <c r="N34" s="58">
        <f>ROUND(M34*1.046,1)</f>
        <v>59259.4</v>
      </c>
      <c r="O34" s="17">
        <f>ROUND(N34*1.046,1)</f>
        <v>61985.3</v>
      </c>
      <c r="P34" s="58">
        <f t="shared" ref="P34:T49" si="17">ROUND(O34*1.046,1)</f>
        <v>64836.6</v>
      </c>
      <c r="Q34" s="17">
        <f t="shared" si="17"/>
        <v>67819.100000000006</v>
      </c>
      <c r="R34" s="58">
        <f t="shared" si="17"/>
        <v>70938.8</v>
      </c>
      <c r="S34" s="17">
        <f t="shared" si="17"/>
        <v>74202</v>
      </c>
      <c r="T34" s="17">
        <f t="shared" si="17"/>
        <v>77615.3</v>
      </c>
      <c r="U34" s="17">
        <f t="shared" ref="U34:U49" si="18">ROUND(T34*1.01166421468,1)</f>
        <v>78520.600000000006</v>
      </c>
    </row>
    <row r="35" spans="1:21" ht="78" customHeight="1" thickBot="1" x14ac:dyDescent="0.35">
      <c r="A35" s="2" t="s">
        <v>49</v>
      </c>
      <c r="B35" s="29">
        <v>414488.6</v>
      </c>
      <c r="C35" s="19">
        <v>271750.09999999998</v>
      </c>
      <c r="D35" s="32">
        <v>275275.7</v>
      </c>
      <c r="E35" s="30">
        <v>289317.8</v>
      </c>
      <c r="F35" s="19">
        <v>284276.2</v>
      </c>
      <c r="G35" s="22">
        <v>313808</v>
      </c>
      <c r="H35" s="13">
        <v>328217.7</v>
      </c>
      <c r="I35" s="17">
        <v>361450</v>
      </c>
      <c r="J35" s="58">
        <v>346947.5</v>
      </c>
      <c r="K35" s="17">
        <v>367477.7</v>
      </c>
      <c r="L35" s="58">
        <v>331837.40000000002</v>
      </c>
      <c r="M35" s="17">
        <v>333976.5</v>
      </c>
      <c r="N35" s="58">
        <f>ROUND(M35*1.046,1)</f>
        <v>349339.4</v>
      </c>
      <c r="O35" s="17">
        <f t="shared" ref="O35:O49" si="19">ROUND(N35*1.046,1)</f>
        <v>365409</v>
      </c>
      <c r="P35" s="58">
        <f t="shared" si="17"/>
        <v>382217.8</v>
      </c>
      <c r="Q35" s="17">
        <f t="shared" si="17"/>
        <v>399799.8</v>
      </c>
      <c r="R35" s="58">
        <f t="shared" si="17"/>
        <v>418190.6</v>
      </c>
      <c r="S35" s="17">
        <f t="shared" si="17"/>
        <v>437427.4</v>
      </c>
      <c r="T35" s="17">
        <f t="shared" si="17"/>
        <v>457549.1</v>
      </c>
      <c r="U35" s="17">
        <f t="shared" si="18"/>
        <v>462886.1</v>
      </c>
    </row>
    <row r="36" spans="1:21" ht="118.35" customHeight="1" thickBot="1" x14ac:dyDescent="0.35">
      <c r="A36" s="10" t="s">
        <v>50</v>
      </c>
      <c r="B36" s="5">
        <v>15460.8</v>
      </c>
      <c r="C36" s="12">
        <v>18205.099999999999</v>
      </c>
      <c r="D36" s="12">
        <v>18595</v>
      </c>
      <c r="E36" s="31">
        <v>19534.7</v>
      </c>
      <c r="F36" s="12">
        <v>28321.7</v>
      </c>
      <c r="G36" s="12">
        <v>27298.799999999999</v>
      </c>
      <c r="H36" s="24">
        <v>38930.800000000003</v>
      </c>
      <c r="I36" s="17">
        <v>41833.599999999999</v>
      </c>
      <c r="J36" s="58">
        <v>40248.9</v>
      </c>
      <c r="K36" s="17">
        <v>39593</v>
      </c>
      <c r="L36" s="17">
        <v>39807.800000000003</v>
      </c>
      <c r="M36" s="17">
        <v>39807.800000000003</v>
      </c>
      <c r="N36" s="58">
        <f>ROUND(M36*1.046,1)</f>
        <v>41639</v>
      </c>
      <c r="O36" s="17">
        <f t="shared" si="19"/>
        <v>43554.400000000001</v>
      </c>
      <c r="P36" s="58">
        <f t="shared" si="17"/>
        <v>45557.9</v>
      </c>
      <c r="Q36" s="17">
        <f t="shared" si="17"/>
        <v>47653.599999999999</v>
      </c>
      <c r="R36" s="58">
        <f t="shared" si="17"/>
        <v>49845.7</v>
      </c>
      <c r="S36" s="17">
        <f t="shared" si="17"/>
        <v>52138.6</v>
      </c>
      <c r="T36" s="17">
        <f t="shared" si="17"/>
        <v>54537</v>
      </c>
      <c r="U36" s="17">
        <f t="shared" si="18"/>
        <v>55173.1</v>
      </c>
    </row>
    <row r="37" spans="1:21" ht="119.1" customHeight="1" thickBot="1" x14ac:dyDescent="0.35">
      <c r="A37" s="61" t="s">
        <v>51</v>
      </c>
      <c r="B37" s="5">
        <v>241539.8</v>
      </c>
      <c r="C37" s="29">
        <v>44683.199999999997</v>
      </c>
      <c r="D37" s="19">
        <v>14128.7</v>
      </c>
      <c r="E37" s="30">
        <v>9745.9</v>
      </c>
      <c r="F37" s="19">
        <v>64779</v>
      </c>
      <c r="G37" s="19">
        <v>49247.3</v>
      </c>
      <c r="H37" s="13">
        <v>158254.29999999999</v>
      </c>
      <c r="I37" s="17">
        <v>36936.699999999997</v>
      </c>
      <c r="J37" s="58">
        <v>1199</v>
      </c>
      <c r="K37" s="17">
        <v>118114.1</v>
      </c>
      <c r="L37" s="58">
        <v>1199</v>
      </c>
      <c r="M37" s="17">
        <v>1200</v>
      </c>
      <c r="N37" s="58">
        <f>ROUND(M37*1.046,1)</f>
        <v>1255.2</v>
      </c>
      <c r="O37" s="17">
        <f t="shared" si="19"/>
        <v>1312.9</v>
      </c>
      <c r="P37" s="58">
        <f t="shared" si="17"/>
        <v>1373.3</v>
      </c>
      <c r="Q37" s="17">
        <f t="shared" si="17"/>
        <v>1436.5</v>
      </c>
      <c r="R37" s="58">
        <f t="shared" si="17"/>
        <v>1502.6</v>
      </c>
      <c r="S37" s="17">
        <f t="shared" si="17"/>
        <v>1571.7</v>
      </c>
      <c r="T37" s="17">
        <f t="shared" si="17"/>
        <v>1644</v>
      </c>
      <c r="U37" s="17">
        <f t="shared" si="18"/>
        <v>1663.2</v>
      </c>
    </row>
    <row r="38" spans="1:21" ht="183.6" customHeight="1" thickBot="1" x14ac:dyDescent="0.35">
      <c r="A38" s="11" t="s">
        <v>52</v>
      </c>
      <c r="B38" s="5">
        <v>1614.5</v>
      </c>
      <c r="C38" s="12">
        <v>4534.5</v>
      </c>
      <c r="D38" s="12">
        <v>3563.5</v>
      </c>
      <c r="E38" s="31">
        <v>3661.2</v>
      </c>
      <c r="F38" s="12">
        <v>1392.6</v>
      </c>
      <c r="G38" s="12">
        <v>5853.3</v>
      </c>
      <c r="H38" s="24">
        <v>9434.2000000000007</v>
      </c>
      <c r="I38" s="17">
        <v>6501.2</v>
      </c>
      <c r="J38" s="58">
        <v>2325.1</v>
      </c>
      <c r="K38" s="17">
        <v>6154.2</v>
      </c>
      <c r="L38" s="58">
        <v>6417.9</v>
      </c>
      <c r="M38" s="17">
        <v>1227.0999999999999</v>
      </c>
      <c r="N38" s="58">
        <f>ROUND(M38*1.046,1)</f>
        <v>1283.5</v>
      </c>
      <c r="O38" s="17">
        <f t="shared" si="19"/>
        <v>1342.5</v>
      </c>
      <c r="P38" s="58">
        <f t="shared" si="17"/>
        <v>1404.3</v>
      </c>
      <c r="Q38" s="17">
        <f t="shared" si="17"/>
        <v>1468.9</v>
      </c>
      <c r="R38" s="58">
        <f t="shared" si="17"/>
        <v>1536.5</v>
      </c>
      <c r="S38" s="17">
        <f t="shared" si="17"/>
        <v>1607.2</v>
      </c>
      <c r="T38" s="17">
        <f t="shared" si="17"/>
        <v>1681.1</v>
      </c>
      <c r="U38" s="17">
        <f t="shared" si="18"/>
        <v>1700.7</v>
      </c>
    </row>
    <row r="39" spans="1:21" ht="141.6" customHeight="1" thickBot="1" x14ac:dyDescent="0.35">
      <c r="A39" s="11" t="s">
        <v>53</v>
      </c>
      <c r="B39" s="5">
        <v>9624.2999999999993</v>
      </c>
      <c r="C39" s="29">
        <v>10180.9</v>
      </c>
      <c r="D39" s="19">
        <v>5970.5</v>
      </c>
      <c r="E39" s="19">
        <v>2303.5</v>
      </c>
      <c r="F39" s="19">
        <v>9408.2999999999993</v>
      </c>
      <c r="G39" s="19">
        <v>4887.8</v>
      </c>
      <c r="H39" s="13">
        <v>3878.6</v>
      </c>
      <c r="I39" s="17">
        <v>17248.400000000001</v>
      </c>
      <c r="J39" s="58">
        <v>8519.2000000000007</v>
      </c>
      <c r="K39" s="17">
        <v>3356.8</v>
      </c>
      <c r="L39" s="58">
        <v>3478.1</v>
      </c>
      <c r="M39" s="17">
        <v>550</v>
      </c>
      <c r="N39" s="58">
        <f>ROUND(M39*1.046,1)</f>
        <v>575.29999999999995</v>
      </c>
      <c r="O39" s="17">
        <f t="shared" si="19"/>
        <v>601.79999999999995</v>
      </c>
      <c r="P39" s="58">
        <f t="shared" si="17"/>
        <v>629.5</v>
      </c>
      <c r="Q39" s="17">
        <f t="shared" si="17"/>
        <v>658.5</v>
      </c>
      <c r="R39" s="58">
        <f t="shared" si="17"/>
        <v>688.8</v>
      </c>
      <c r="S39" s="17">
        <f t="shared" si="17"/>
        <v>720.5</v>
      </c>
      <c r="T39" s="17">
        <f t="shared" si="17"/>
        <v>753.6</v>
      </c>
      <c r="U39" s="17">
        <f t="shared" si="18"/>
        <v>762.4</v>
      </c>
    </row>
    <row r="40" spans="1:21" ht="129" customHeight="1" thickBot="1" x14ac:dyDescent="0.35">
      <c r="A40" s="11" t="s">
        <v>54</v>
      </c>
      <c r="B40" s="5">
        <v>581.70000000000005</v>
      </c>
      <c r="C40" s="12">
        <v>378.4</v>
      </c>
      <c r="D40" s="12">
        <v>25076.5</v>
      </c>
      <c r="E40" s="12">
        <v>8245.2000000000007</v>
      </c>
      <c r="F40" s="12">
        <v>13598.2</v>
      </c>
      <c r="G40" s="12">
        <v>13370.6</v>
      </c>
      <c r="H40" s="24">
        <v>147.19999999999999</v>
      </c>
      <c r="I40" s="17">
        <v>1321.5</v>
      </c>
      <c r="J40" s="58">
        <v>48</v>
      </c>
      <c r="K40" s="17">
        <v>44</v>
      </c>
      <c r="L40" s="58">
        <v>45</v>
      </c>
      <c r="M40" s="17">
        <v>25</v>
      </c>
      <c r="N40" s="58">
        <f>ROUND(M40*1.046,1)</f>
        <v>26.2</v>
      </c>
      <c r="O40" s="17">
        <f t="shared" si="19"/>
        <v>27.4</v>
      </c>
      <c r="P40" s="58">
        <f t="shared" si="17"/>
        <v>28.7</v>
      </c>
      <c r="Q40" s="17">
        <f t="shared" si="17"/>
        <v>30</v>
      </c>
      <c r="R40" s="58">
        <f t="shared" si="17"/>
        <v>31.4</v>
      </c>
      <c r="S40" s="17">
        <f t="shared" si="17"/>
        <v>32.799999999999997</v>
      </c>
      <c r="T40" s="17">
        <f t="shared" si="17"/>
        <v>34.299999999999997</v>
      </c>
      <c r="U40" s="17">
        <f t="shared" si="18"/>
        <v>34.700000000000003</v>
      </c>
    </row>
    <row r="41" spans="1:21" ht="119.1" customHeight="1" thickBot="1" x14ac:dyDescent="0.35">
      <c r="A41" s="11" t="s">
        <v>55</v>
      </c>
      <c r="B41" s="5">
        <v>164.5</v>
      </c>
      <c r="C41" s="29">
        <v>103.7</v>
      </c>
      <c r="D41" s="19">
        <v>137.9</v>
      </c>
      <c r="E41" s="19">
        <v>0</v>
      </c>
      <c r="F41" s="19">
        <v>349.9</v>
      </c>
      <c r="G41" s="19">
        <v>261.39999999999998</v>
      </c>
      <c r="H41" s="13">
        <v>460</v>
      </c>
      <c r="I41" s="17">
        <v>101</v>
      </c>
      <c r="J41" s="58">
        <v>101</v>
      </c>
      <c r="K41" s="17">
        <v>101</v>
      </c>
      <c r="L41" s="58">
        <v>101</v>
      </c>
      <c r="M41" s="17">
        <v>101</v>
      </c>
      <c r="N41" s="58">
        <f>ROUND(M41*1.046,1)</f>
        <v>105.6</v>
      </c>
      <c r="O41" s="17">
        <f t="shared" si="19"/>
        <v>110.5</v>
      </c>
      <c r="P41" s="58">
        <f t="shared" si="17"/>
        <v>115.6</v>
      </c>
      <c r="Q41" s="17">
        <f t="shared" si="17"/>
        <v>120.9</v>
      </c>
      <c r="R41" s="58">
        <f t="shared" si="17"/>
        <v>126.5</v>
      </c>
      <c r="S41" s="17">
        <f t="shared" si="17"/>
        <v>132.30000000000001</v>
      </c>
      <c r="T41" s="17">
        <f t="shared" si="17"/>
        <v>138.4</v>
      </c>
      <c r="U41" s="17">
        <f t="shared" si="18"/>
        <v>140</v>
      </c>
    </row>
    <row r="42" spans="1:21" ht="107.7" customHeight="1" thickBot="1" x14ac:dyDescent="0.35">
      <c r="A42" s="11" t="s">
        <v>56</v>
      </c>
      <c r="B42" s="5">
        <v>4673.3</v>
      </c>
      <c r="C42" s="5">
        <v>1225.0999999999999</v>
      </c>
      <c r="D42" s="5">
        <v>1904.6</v>
      </c>
      <c r="E42" s="31">
        <v>2744.3</v>
      </c>
      <c r="F42" s="12">
        <v>936.7</v>
      </c>
      <c r="G42" s="12">
        <v>1256.5999999999999</v>
      </c>
      <c r="H42" s="24">
        <v>6406.7</v>
      </c>
      <c r="I42" s="17">
        <v>6464.8</v>
      </c>
      <c r="J42" s="58">
        <v>52749.2</v>
      </c>
      <c r="K42" s="17">
        <v>35655.5</v>
      </c>
      <c r="L42" s="58">
        <v>302</v>
      </c>
      <c r="M42" s="17">
        <v>366.8</v>
      </c>
      <c r="N42" s="58">
        <f>ROUND(M42*1.046,1)</f>
        <v>383.7</v>
      </c>
      <c r="O42" s="17">
        <f t="shared" si="19"/>
        <v>401.4</v>
      </c>
      <c r="P42" s="58">
        <f t="shared" si="17"/>
        <v>419.9</v>
      </c>
      <c r="Q42" s="17">
        <f t="shared" si="17"/>
        <v>439.2</v>
      </c>
      <c r="R42" s="58">
        <f t="shared" si="17"/>
        <v>459.4</v>
      </c>
      <c r="S42" s="17">
        <f t="shared" si="17"/>
        <v>480.5</v>
      </c>
      <c r="T42" s="17">
        <f t="shared" si="17"/>
        <v>502.6</v>
      </c>
      <c r="U42" s="17">
        <f t="shared" si="18"/>
        <v>508.5</v>
      </c>
    </row>
    <row r="43" spans="1:21" ht="150" customHeight="1" thickBot="1" x14ac:dyDescent="0.35">
      <c r="A43" s="11" t="s">
        <v>57</v>
      </c>
      <c r="B43" s="5">
        <v>10550</v>
      </c>
      <c r="C43" s="5">
        <v>6711</v>
      </c>
      <c r="D43" s="5">
        <v>138.9</v>
      </c>
      <c r="E43" s="33">
        <v>140</v>
      </c>
      <c r="F43" s="19">
        <v>0</v>
      </c>
      <c r="G43" s="19">
        <v>0</v>
      </c>
      <c r="H43" s="26">
        <v>6</v>
      </c>
      <c r="I43" s="17">
        <v>30</v>
      </c>
      <c r="J43" s="58">
        <v>30</v>
      </c>
      <c r="K43" s="17">
        <v>35</v>
      </c>
      <c r="L43" s="58">
        <v>35</v>
      </c>
      <c r="M43" s="17">
        <v>35</v>
      </c>
      <c r="N43" s="58">
        <f>ROUND(M43*1.046,1)</f>
        <v>36.6</v>
      </c>
      <c r="O43" s="17">
        <f t="shared" si="19"/>
        <v>38.299999999999997</v>
      </c>
      <c r="P43" s="58">
        <f t="shared" si="17"/>
        <v>40.1</v>
      </c>
      <c r="Q43" s="17">
        <f t="shared" si="17"/>
        <v>41.9</v>
      </c>
      <c r="R43" s="58">
        <f t="shared" si="17"/>
        <v>43.8</v>
      </c>
      <c r="S43" s="17">
        <f t="shared" si="17"/>
        <v>45.8</v>
      </c>
      <c r="T43" s="17">
        <f t="shared" si="17"/>
        <v>47.9</v>
      </c>
      <c r="U43" s="17">
        <f t="shared" si="18"/>
        <v>48.5</v>
      </c>
    </row>
    <row r="44" spans="1:21" ht="120.6" customHeight="1" thickBot="1" x14ac:dyDescent="0.35">
      <c r="A44" s="11" t="s">
        <v>58</v>
      </c>
      <c r="B44" s="5">
        <v>45648.4</v>
      </c>
      <c r="C44" s="5">
        <v>54467.8</v>
      </c>
      <c r="D44" s="5">
        <v>62317.599999999999</v>
      </c>
      <c r="E44" s="34">
        <v>59785.7</v>
      </c>
      <c r="F44" s="5">
        <v>57531.3</v>
      </c>
      <c r="G44" s="5">
        <v>131613.6</v>
      </c>
      <c r="H44" s="24">
        <v>195687.4</v>
      </c>
      <c r="I44" s="17">
        <v>132551.5</v>
      </c>
      <c r="J44" s="58">
        <v>84755.5</v>
      </c>
      <c r="K44" s="17">
        <v>54575.6</v>
      </c>
      <c r="L44" s="58">
        <v>53864.3</v>
      </c>
      <c r="M44" s="17">
        <f>44330.6-6</f>
        <v>44324.6</v>
      </c>
      <c r="N44" s="58">
        <f>ROUND(M44*1.046,1)</f>
        <v>46363.5</v>
      </c>
      <c r="O44" s="17">
        <f t="shared" si="19"/>
        <v>48496.2</v>
      </c>
      <c r="P44" s="58">
        <f t="shared" si="17"/>
        <v>50727</v>
      </c>
      <c r="Q44" s="17">
        <f t="shared" si="17"/>
        <v>53060.4</v>
      </c>
      <c r="R44" s="58">
        <f t="shared" si="17"/>
        <v>55501.2</v>
      </c>
      <c r="S44" s="17">
        <f t="shared" si="17"/>
        <v>58054.3</v>
      </c>
      <c r="T44" s="17">
        <f t="shared" si="17"/>
        <v>60724.800000000003</v>
      </c>
      <c r="U44" s="17">
        <f t="shared" si="18"/>
        <v>61433.1</v>
      </c>
    </row>
    <row r="45" spans="1:21" ht="117.6" customHeight="1" thickBot="1" x14ac:dyDescent="0.35">
      <c r="A45" s="11" t="s">
        <v>59</v>
      </c>
      <c r="B45" s="5">
        <v>10464.799999999999</v>
      </c>
      <c r="C45" s="5">
        <v>10671.6</v>
      </c>
      <c r="D45" s="5">
        <v>11477.2</v>
      </c>
      <c r="E45" s="34">
        <v>15352.6</v>
      </c>
      <c r="F45" s="5">
        <v>12817.3</v>
      </c>
      <c r="G45" s="5">
        <v>15018.1</v>
      </c>
      <c r="H45" s="27">
        <v>16902.8</v>
      </c>
      <c r="I45" s="17">
        <v>17638.8</v>
      </c>
      <c r="J45" s="58">
        <v>17035.5</v>
      </c>
      <c r="K45" s="17">
        <v>15938.9</v>
      </c>
      <c r="L45" s="58">
        <v>16050.6</v>
      </c>
      <c r="M45" s="17">
        <v>13243.4</v>
      </c>
      <c r="N45" s="58">
        <f>ROUND(M45*1.046,1)</f>
        <v>13852.6</v>
      </c>
      <c r="O45" s="17">
        <f t="shared" si="19"/>
        <v>14489.8</v>
      </c>
      <c r="P45" s="58">
        <f t="shared" si="17"/>
        <v>15156.3</v>
      </c>
      <c r="Q45" s="17">
        <f t="shared" si="17"/>
        <v>15853.5</v>
      </c>
      <c r="R45" s="58">
        <f t="shared" si="17"/>
        <v>16582.8</v>
      </c>
      <c r="S45" s="17">
        <f t="shared" si="17"/>
        <v>17345.599999999999</v>
      </c>
      <c r="T45" s="17">
        <f t="shared" si="17"/>
        <v>18143.5</v>
      </c>
      <c r="U45" s="17">
        <f t="shared" si="18"/>
        <v>18355.099999999999</v>
      </c>
    </row>
    <row r="46" spans="1:21" ht="119.7" customHeight="1" thickBot="1" x14ac:dyDescent="0.35">
      <c r="A46" s="11" t="s">
        <v>60</v>
      </c>
      <c r="B46" s="5">
        <v>144.80000000000001</v>
      </c>
      <c r="C46" s="5">
        <v>301.8</v>
      </c>
      <c r="D46" s="5">
        <v>154</v>
      </c>
      <c r="E46" s="5">
        <v>191.4</v>
      </c>
      <c r="F46" s="5">
        <v>150</v>
      </c>
      <c r="G46" s="5">
        <v>109.2</v>
      </c>
      <c r="H46" s="8">
        <v>100.5</v>
      </c>
      <c r="I46" s="17">
        <v>91.4</v>
      </c>
      <c r="J46" s="58">
        <v>123.4</v>
      </c>
      <c r="K46" s="17">
        <v>123.4</v>
      </c>
      <c r="L46" s="58">
        <v>123.4</v>
      </c>
      <c r="M46" s="17">
        <v>120</v>
      </c>
      <c r="N46" s="58">
        <f>ROUND(M46*1.046,1)</f>
        <v>125.5</v>
      </c>
      <c r="O46" s="17">
        <f t="shared" si="19"/>
        <v>131.30000000000001</v>
      </c>
      <c r="P46" s="58">
        <f t="shared" si="17"/>
        <v>137.30000000000001</v>
      </c>
      <c r="Q46" s="17">
        <f t="shared" si="17"/>
        <v>143.6</v>
      </c>
      <c r="R46" s="58">
        <f t="shared" si="17"/>
        <v>150.19999999999999</v>
      </c>
      <c r="S46" s="17">
        <f t="shared" si="17"/>
        <v>157.1</v>
      </c>
      <c r="T46" s="17">
        <f t="shared" si="17"/>
        <v>164.3</v>
      </c>
      <c r="U46" s="17">
        <f t="shared" si="18"/>
        <v>166.2</v>
      </c>
    </row>
    <row r="47" spans="1:21" ht="112.35" customHeight="1" thickBot="1" x14ac:dyDescent="0.35">
      <c r="A47" s="61" t="s">
        <v>61</v>
      </c>
      <c r="B47" s="5">
        <v>1190.2</v>
      </c>
      <c r="C47" s="5">
        <v>1315.8</v>
      </c>
      <c r="D47" s="5">
        <v>256.10000000000002</v>
      </c>
      <c r="E47" s="34">
        <v>344.4</v>
      </c>
      <c r="F47" s="5">
        <v>205.6</v>
      </c>
      <c r="G47" s="5">
        <v>286.60000000000002</v>
      </c>
      <c r="H47" s="8">
        <v>220.2</v>
      </c>
      <c r="I47" s="17">
        <v>876.5</v>
      </c>
      <c r="J47" s="58">
        <v>1407.2</v>
      </c>
      <c r="K47" s="17">
        <v>1407.2</v>
      </c>
      <c r="L47" s="58">
        <v>1407.2</v>
      </c>
      <c r="M47" s="17">
        <v>130</v>
      </c>
      <c r="N47" s="58">
        <f>ROUND(M47*1.046,1)</f>
        <v>136</v>
      </c>
      <c r="O47" s="17">
        <f t="shared" si="19"/>
        <v>142.30000000000001</v>
      </c>
      <c r="P47" s="58">
        <f t="shared" si="17"/>
        <v>148.80000000000001</v>
      </c>
      <c r="Q47" s="17">
        <f t="shared" si="17"/>
        <v>155.6</v>
      </c>
      <c r="R47" s="58">
        <f t="shared" si="17"/>
        <v>162.80000000000001</v>
      </c>
      <c r="S47" s="17">
        <f t="shared" si="17"/>
        <v>170.3</v>
      </c>
      <c r="T47" s="17">
        <f t="shared" si="17"/>
        <v>178.1</v>
      </c>
      <c r="U47" s="17">
        <f t="shared" si="18"/>
        <v>180.2</v>
      </c>
    </row>
    <row r="48" spans="1:21" ht="129.6" customHeight="1" thickBot="1" x14ac:dyDescent="0.35">
      <c r="A48" s="25" t="s">
        <v>63</v>
      </c>
      <c r="B48" s="19">
        <v>5880.3</v>
      </c>
      <c r="C48" s="19">
        <v>5810.9</v>
      </c>
      <c r="D48" s="19">
        <v>7728</v>
      </c>
      <c r="E48" s="30">
        <v>9308.2000000000007</v>
      </c>
      <c r="F48" s="19">
        <v>11232.5</v>
      </c>
      <c r="G48" s="19">
        <v>12511.6</v>
      </c>
      <c r="H48" s="22">
        <v>14024.2</v>
      </c>
      <c r="I48" s="59">
        <v>15808.7</v>
      </c>
      <c r="J48" s="60">
        <v>16381.7</v>
      </c>
      <c r="K48" s="17">
        <v>16388.5</v>
      </c>
      <c r="L48" s="58">
        <v>16435</v>
      </c>
      <c r="M48" s="17">
        <v>15613.3</v>
      </c>
      <c r="N48" s="58">
        <f>ROUND(M48*1.046,1)</f>
        <v>16331.5</v>
      </c>
      <c r="O48" s="17">
        <f t="shared" si="19"/>
        <v>17082.7</v>
      </c>
      <c r="P48" s="58">
        <f t="shared" si="17"/>
        <v>17868.5</v>
      </c>
      <c r="Q48" s="17">
        <f t="shared" si="17"/>
        <v>18690.5</v>
      </c>
      <c r="R48" s="58">
        <f t="shared" si="17"/>
        <v>19550.3</v>
      </c>
      <c r="S48" s="17">
        <f t="shared" si="17"/>
        <v>20449.599999999999</v>
      </c>
      <c r="T48" s="17">
        <f t="shared" si="17"/>
        <v>21390.3</v>
      </c>
      <c r="U48" s="17">
        <f t="shared" si="18"/>
        <v>21639.8</v>
      </c>
    </row>
    <row r="49" spans="1:21" ht="109.8" thickBot="1" x14ac:dyDescent="0.35">
      <c r="A49" s="36" t="s">
        <v>65</v>
      </c>
      <c r="B49" s="37">
        <v>0</v>
      </c>
      <c r="C49" s="37">
        <v>0</v>
      </c>
      <c r="D49" s="37">
        <v>0</v>
      </c>
      <c r="E49" s="38">
        <v>0</v>
      </c>
      <c r="F49" s="37">
        <v>0</v>
      </c>
      <c r="G49" s="37">
        <v>0</v>
      </c>
      <c r="H49" s="39">
        <v>5</v>
      </c>
      <c r="I49" s="59">
        <v>142.30000000000001</v>
      </c>
      <c r="J49" s="60">
        <v>15</v>
      </c>
      <c r="K49" s="59">
        <v>15</v>
      </c>
      <c r="L49" s="60">
        <v>15</v>
      </c>
      <c r="M49" s="59">
        <v>595</v>
      </c>
      <c r="N49" s="58">
        <f>ROUND(M49*1.046,1)</f>
        <v>622.4</v>
      </c>
      <c r="O49" s="17">
        <f t="shared" si="19"/>
        <v>651</v>
      </c>
      <c r="P49" s="58">
        <f t="shared" si="17"/>
        <v>680.9</v>
      </c>
      <c r="Q49" s="17">
        <f t="shared" si="17"/>
        <v>712.2</v>
      </c>
      <c r="R49" s="58">
        <f t="shared" si="17"/>
        <v>745</v>
      </c>
      <c r="S49" s="17">
        <f t="shared" si="17"/>
        <v>779.3</v>
      </c>
      <c r="T49" s="17">
        <f t="shared" si="17"/>
        <v>815.1</v>
      </c>
      <c r="U49" s="17">
        <f t="shared" si="18"/>
        <v>824.6</v>
      </c>
    </row>
    <row r="50" spans="1:21" s="15" customFormat="1" ht="125.4" thickBot="1" x14ac:dyDescent="0.35">
      <c r="A50" s="50" t="s">
        <v>64</v>
      </c>
      <c r="B50" s="29">
        <v>0</v>
      </c>
      <c r="C50" s="40">
        <v>0</v>
      </c>
      <c r="D50" s="29">
        <v>0</v>
      </c>
      <c r="E50" s="41">
        <v>0</v>
      </c>
      <c r="F50" s="29">
        <v>0</v>
      </c>
      <c r="G50" s="40">
        <v>0</v>
      </c>
      <c r="H50" s="42">
        <v>0</v>
      </c>
      <c r="I50" s="51">
        <v>0</v>
      </c>
      <c r="J50" s="52">
        <v>0</v>
      </c>
      <c r="K50" s="53">
        <v>0</v>
      </c>
      <c r="L50" s="52">
        <v>0</v>
      </c>
      <c r="M50" s="54">
        <v>0</v>
      </c>
      <c r="N50" s="55">
        <f>ROUND(M50*1.01046938123,1)</f>
        <v>0</v>
      </c>
      <c r="O50" s="56">
        <f>ROUND(N50*1.0107340526,1)</f>
        <v>0</v>
      </c>
      <c r="P50" s="55">
        <f>ROUND(O50*1.01069664917,1)</f>
        <v>0</v>
      </c>
      <c r="Q50" s="56">
        <f>ROUND(P50*1.01064075318,1)</f>
        <v>0</v>
      </c>
      <c r="R50" s="55">
        <f>ROUND(Q50*1.01184752119,1)</f>
        <v>0</v>
      </c>
      <c r="S50" s="56">
        <f>ROUND(R50*1.0111574768,1)</f>
        <v>0</v>
      </c>
      <c r="T50" s="52">
        <f>ROUND(S50*1.01140948538,1)</f>
        <v>0</v>
      </c>
      <c r="U50" s="35"/>
    </row>
    <row r="51" spans="1:21" s="15" customFormat="1" ht="94.2" thickBot="1" x14ac:dyDescent="0.35">
      <c r="A51" s="57" t="s">
        <v>66</v>
      </c>
      <c r="B51" s="29">
        <v>0</v>
      </c>
      <c r="C51" s="40">
        <v>0</v>
      </c>
      <c r="D51" s="29">
        <v>0</v>
      </c>
      <c r="E51" s="41">
        <v>0</v>
      </c>
      <c r="F51" s="29">
        <v>0</v>
      </c>
      <c r="G51" s="40">
        <v>0</v>
      </c>
      <c r="H51" s="42">
        <v>0</v>
      </c>
      <c r="I51" s="51">
        <v>0</v>
      </c>
      <c r="J51" s="52">
        <v>0</v>
      </c>
      <c r="K51" s="53">
        <v>0</v>
      </c>
      <c r="L51" s="52">
        <v>0</v>
      </c>
      <c r="M51" s="54">
        <v>0</v>
      </c>
      <c r="N51" s="52">
        <f>ROUND(M51*1.01046938123,1)</f>
        <v>0</v>
      </c>
      <c r="O51" s="52">
        <f>ROUND(N51*1.0107340526,1)</f>
        <v>0</v>
      </c>
      <c r="P51" s="53">
        <f>ROUND(O51*1.01069664917,1)</f>
        <v>0</v>
      </c>
      <c r="Q51" s="52">
        <f>ROUND(P51*1.01064075318,1)</f>
        <v>0</v>
      </c>
      <c r="R51" s="53">
        <f>ROUND(Q51*1.01184752119,1)</f>
        <v>0</v>
      </c>
      <c r="S51" s="52">
        <f>ROUND(R51*1.0111574768,1)</f>
        <v>0</v>
      </c>
      <c r="T51" s="52">
        <f>ROUND(S51*1.01140948538,1)</f>
        <v>0</v>
      </c>
      <c r="U51" s="35"/>
    </row>
    <row r="52" spans="1:21" ht="18" x14ac:dyDescent="0.3">
      <c r="A52" s="1"/>
    </row>
    <row r="53" spans="1:21" ht="36" customHeight="1" x14ac:dyDescent="0.3">
      <c r="A53" s="87" t="s">
        <v>62</v>
      </c>
      <c r="B53" s="88"/>
      <c r="C53" s="88"/>
      <c r="D53" s="88"/>
      <c r="E53" s="88"/>
      <c r="F53" s="88"/>
      <c r="G53" s="88"/>
      <c r="H53" s="89"/>
      <c r="I53" s="89"/>
      <c r="J53" s="89"/>
      <c r="K53" s="89"/>
      <c r="L53" s="89"/>
      <c r="M53" s="89"/>
      <c r="N53" s="90"/>
      <c r="O53" s="90"/>
      <c r="P53" s="90"/>
      <c r="Q53" s="90"/>
      <c r="R53" s="90"/>
      <c r="S53" s="90"/>
      <c r="T53" s="90"/>
      <c r="U53" s="90"/>
    </row>
    <row r="54" spans="1:21" ht="18" x14ac:dyDescent="0.3">
      <c r="A54" s="4"/>
    </row>
  </sheetData>
  <mergeCells count="67">
    <mergeCell ref="A53:U53"/>
    <mergeCell ref="T18:T19"/>
    <mergeCell ref="U18:U19"/>
    <mergeCell ref="P11:P13"/>
    <mergeCell ref="O11:O13"/>
    <mergeCell ref="R18:R19"/>
    <mergeCell ref="N18:N19"/>
    <mergeCell ref="J18:J19"/>
    <mergeCell ref="Q11:Q13"/>
    <mergeCell ref="R11:R13"/>
    <mergeCell ref="U11:U13"/>
    <mergeCell ref="E11:E13"/>
    <mergeCell ref="N11:N13"/>
    <mergeCell ref="D11:D13"/>
    <mergeCell ref="S11:S13"/>
    <mergeCell ref="T11:T13"/>
    <mergeCell ref="D29:D31"/>
    <mergeCell ref="K18:K19"/>
    <mergeCell ref="H18:H19"/>
    <mergeCell ref="A1:M1"/>
    <mergeCell ref="A9:M9"/>
    <mergeCell ref="G11:G13"/>
    <mergeCell ref="B11:B13"/>
    <mergeCell ref="H11:H13"/>
    <mergeCell ref="I11:I13"/>
    <mergeCell ref="F11:F13"/>
    <mergeCell ref="J11:J13"/>
    <mergeCell ref="L11:L13"/>
    <mergeCell ref="C11:C13"/>
    <mergeCell ref="A11:A13"/>
    <mergeCell ref="M11:M13"/>
    <mergeCell ref="K11:K13"/>
    <mergeCell ref="U29:U31"/>
    <mergeCell ref="Q29:Q31"/>
    <mergeCell ref="R29:R31"/>
    <mergeCell ref="S29:S31"/>
    <mergeCell ref="T29:T31"/>
    <mergeCell ref="D18:D19"/>
    <mergeCell ref="F18:F19"/>
    <mergeCell ref="I29:I31"/>
    <mergeCell ref="I18:I19"/>
    <mergeCell ref="H29:H31"/>
    <mergeCell ref="F29:F31"/>
    <mergeCell ref="A27:M27"/>
    <mergeCell ref="E29:E31"/>
    <mergeCell ref="A18:A19"/>
    <mergeCell ref="E18:E19"/>
    <mergeCell ref="G18:G19"/>
    <mergeCell ref="A29:A31"/>
    <mergeCell ref="B29:B31"/>
    <mergeCell ref="C29:C31"/>
    <mergeCell ref="C18:C19"/>
    <mergeCell ref="B18:B19"/>
    <mergeCell ref="S18:S19"/>
    <mergeCell ref="O18:O19"/>
    <mergeCell ref="J29:J31"/>
    <mergeCell ref="G29:G31"/>
    <mergeCell ref="P18:P19"/>
    <mergeCell ref="N29:N31"/>
    <mergeCell ref="P29:P31"/>
    <mergeCell ref="Q18:Q19"/>
    <mergeCell ref="O29:O31"/>
    <mergeCell ref="M29:M31"/>
    <mergeCell ref="K29:K31"/>
    <mergeCell ref="L29:L31"/>
    <mergeCell ref="L18:L19"/>
    <mergeCell ref="M18:M19"/>
  </mergeCells>
  <phoneticPr fontId="9" type="noConversion"/>
  <pageMargins left="0.70866141732283472" right="0.31496062992125984" top="0.74803149606299213" bottom="0.19685039370078741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Budget-11</dc:creator>
  <cp:lastModifiedBy>User</cp:lastModifiedBy>
  <cp:lastPrinted>2023-02-06T08:09:46Z</cp:lastPrinted>
  <dcterms:created xsi:type="dcterms:W3CDTF">2017-02-08T12:21:06Z</dcterms:created>
  <dcterms:modified xsi:type="dcterms:W3CDTF">2023-11-14T07:36:32Z</dcterms:modified>
</cp:coreProperties>
</file>